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łgosia Kwidzińska\Desktop\Plany studiów 2018-19 zmiany lipiec-wrzesień 2018\"/>
    </mc:Choice>
  </mc:AlternateContent>
  <bookViews>
    <workbookView xWindow="0" yWindow="0" windowWidth="20775" windowHeight="11550" activeTab="1"/>
  </bookViews>
  <sheets>
    <sheet name="pedagogika" sheetId="4" r:id="rId1"/>
    <sheet name="Arkusz1" sheetId="5" r:id="rId2"/>
  </sheets>
  <definedNames>
    <definedName name="_xlnm.Print_Area" localSheetId="0">pedagogika!$A$1:$Y$262</definedName>
  </definedNames>
  <calcPr calcId="162913"/>
</workbook>
</file>

<file path=xl/calcChain.xml><?xml version="1.0" encoding="utf-8"?>
<calcChain xmlns="http://schemas.openxmlformats.org/spreadsheetml/2006/main">
  <c r="V66" i="5" l="1"/>
  <c r="R65" i="5"/>
  <c r="T65" i="5"/>
  <c r="X65" i="5"/>
  <c r="V65" i="5"/>
  <c r="E65" i="5"/>
  <c r="X67" i="5"/>
  <c r="V67" i="5"/>
  <c r="T245" i="5" l="1"/>
  <c r="R245" i="5"/>
  <c r="T202" i="5"/>
  <c r="R202" i="5"/>
  <c r="T157" i="5"/>
  <c r="R157" i="5"/>
  <c r="U123" i="5"/>
  <c r="U75" i="5"/>
  <c r="T106" i="5"/>
  <c r="R106" i="5"/>
  <c r="T67" i="5"/>
  <c r="R67" i="5"/>
  <c r="P67" i="5"/>
  <c r="N67" i="5"/>
  <c r="T16" i="5"/>
  <c r="M66" i="5"/>
  <c r="E66" i="5"/>
  <c r="X245" i="5" l="1"/>
  <c r="V245" i="5"/>
  <c r="Y236" i="5"/>
  <c r="X244" i="5" s="1"/>
  <c r="W236" i="5"/>
  <c r="U236" i="5"/>
  <c r="T236" i="5"/>
  <c r="S236" i="5"/>
  <c r="I236" i="5"/>
  <c r="G236" i="5"/>
  <c r="F236" i="5"/>
  <c r="E236" i="5"/>
  <c r="W224" i="5"/>
  <c r="V224" i="5"/>
  <c r="U224" i="5"/>
  <c r="S224" i="5"/>
  <c r="R224" i="5"/>
  <c r="J224" i="5"/>
  <c r="J244" i="5" s="1"/>
  <c r="I224" i="5"/>
  <c r="G224" i="5"/>
  <c r="F224" i="5"/>
  <c r="E224" i="5"/>
  <c r="U221" i="5"/>
  <c r="T221" i="5"/>
  <c r="I221" i="5"/>
  <c r="G221" i="5"/>
  <c r="F221" i="5"/>
  <c r="E221" i="5"/>
  <c r="X202" i="5"/>
  <c r="V202" i="5"/>
  <c r="W194" i="5"/>
  <c r="U194" i="5"/>
  <c r="T194" i="5"/>
  <c r="I194" i="5"/>
  <c r="G194" i="5"/>
  <c r="F194" i="5"/>
  <c r="E194" i="5"/>
  <c r="U187" i="5"/>
  <c r="T187" i="5"/>
  <c r="S187" i="5"/>
  <c r="R187" i="5"/>
  <c r="I187" i="5"/>
  <c r="H187" i="5"/>
  <c r="H201" i="5" s="1"/>
  <c r="G187" i="5"/>
  <c r="F187" i="5"/>
  <c r="E187" i="5"/>
  <c r="W184" i="5"/>
  <c r="V201" i="5" s="1"/>
  <c r="I184" i="5"/>
  <c r="F184" i="5"/>
  <c r="E184" i="5"/>
  <c r="Y182" i="5"/>
  <c r="X201" i="5" s="1"/>
  <c r="I182" i="5"/>
  <c r="F182" i="5"/>
  <c r="E182" i="5"/>
  <c r="U179" i="5"/>
  <c r="T179" i="5"/>
  <c r="I179" i="5"/>
  <c r="G179" i="5"/>
  <c r="F179" i="5"/>
  <c r="E179" i="5"/>
  <c r="S175" i="5"/>
  <c r="I175" i="5"/>
  <c r="F175" i="5"/>
  <c r="E175" i="5"/>
  <c r="T161" i="5"/>
  <c r="T168" i="5" s="1"/>
  <c r="X157" i="5"/>
  <c r="V157" i="5"/>
  <c r="Y149" i="5"/>
  <c r="X156" i="5" s="1"/>
  <c r="W149" i="5"/>
  <c r="V149" i="5"/>
  <c r="U149" i="5"/>
  <c r="I149" i="5"/>
  <c r="G149" i="5"/>
  <c r="F149" i="5"/>
  <c r="E149" i="5"/>
  <c r="T141" i="5"/>
  <c r="R141" i="5"/>
  <c r="G141" i="5"/>
  <c r="F141" i="5"/>
  <c r="E141" i="5"/>
  <c r="R136" i="5"/>
  <c r="G136" i="5"/>
  <c r="F136" i="5"/>
  <c r="E136" i="5"/>
  <c r="R132" i="5"/>
  <c r="G132" i="5"/>
  <c r="F132" i="5"/>
  <c r="E132" i="5"/>
  <c r="U130" i="5"/>
  <c r="I130" i="5"/>
  <c r="F130" i="5"/>
  <c r="E130" i="5"/>
  <c r="U127" i="5"/>
  <c r="T127" i="5"/>
  <c r="I127" i="5"/>
  <c r="G127" i="5"/>
  <c r="F127" i="5"/>
  <c r="E127" i="5"/>
  <c r="S123" i="5"/>
  <c r="I123" i="5"/>
  <c r="F123" i="5"/>
  <c r="E123" i="5"/>
  <c r="X106" i="5"/>
  <c r="V106" i="5"/>
  <c r="Y99" i="5"/>
  <c r="X105" i="5" s="1"/>
  <c r="W99" i="5"/>
  <c r="V99" i="5"/>
  <c r="U99" i="5"/>
  <c r="T99" i="5"/>
  <c r="I99" i="5"/>
  <c r="G99" i="5"/>
  <c r="F99" i="5"/>
  <c r="E99" i="5"/>
  <c r="W94" i="5"/>
  <c r="V94" i="5"/>
  <c r="I94" i="5"/>
  <c r="G94" i="5"/>
  <c r="F94" i="5"/>
  <c r="E94" i="5"/>
  <c r="U89" i="5"/>
  <c r="T89" i="5"/>
  <c r="S89" i="5"/>
  <c r="R89" i="5"/>
  <c r="I89" i="5"/>
  <c r="G89" i="5"/>
  <c r="F89" i="5"/>
  <c r="E89" i="5"/>
  <c r="U84" i="5"/>
  <c r="S84" i="5"/>
  <c r="J84" i="5"/>
  <c r="J105" i="5" s="1"/>
  <c r="F84" i="5"/>
  <c r="E84" i="5"/>
  <c r="U82" i="5"/>
  <c r="I82" i="5"/>
  <c r="F82" i="5"/>
  <c r="E82" i="5"/>
  <c r="U79" i="5"/>
  <c r="T79" i="5"/>
  <c r="I79" i="5"/>
  <c r="G79" i="5"/>
  <c r="F79" i="5"/>
  <c r="E79" i="5"/>
  <c r="S75" i="5"/>
  <c r="I75" i="5"/>
  <c r="F75" i="5"/>
  <c r="E75" i="5"/>
  <c r="V206" i="5"/>
  <c r="V213" i="5" s="1"/>
  <c r="T249" i="5"/>
  <c r="R206" i="5"/>
  <c r="R213" i="5" s="1"/>
  <c r="P206" i="5"/>
  <c r="P213" i="5" s="1"/>
  <c r="N206" i="5"/>
  <c r="X66" i="5"/>
  <c r="W56" i="5"/>
  <c r="V56" i="5"/>
  <c r="I56" i="5"/>
  <c r="G56" i="5"/>
  <c r="F56" i="5"/>
  <c r="E56" i="5"/>
  <c r="Y50" i="5"/>
  <c r="X50" i="5"/>
  <c r="I50" i="5"/>
  <c r="G50" i="5"/>
  <c r="F50" i="5"/>
  <c r="E50" i="5"/>
  <c r="R46" i="5"/>
  <c r="G46" i="5"/>
  <c r="F46" i="5"/>
  <c r="E46" i="5"/>
  <c r="S42" i="5"/>
  <c r="R42" i="5"/>
  <c r="I42" i="5"/>
  <c r="G42" i="5"/>
  <c r="F42" i="5"/>
  <c r="E42" i="5"/>
  <c r="Y33" i="5"/>
  <c r="W33" i="5"/>
  <c r="U33" i="5"/>
  <c r="R33" i="5"/>
  <c r="L33" i="5"/>
  <c r="L65" i="5" s="1"/>
  <c r="G33" i="5"/>
  <c r="F33" i="5"/>
  <c r="E33" i="5"/>
  <c r="Q28" i="5"/>
  <c r="O28" i="5"/>
  <c r="K28" i="5"/>
  <c r="K65" i="5" s="1"/>
  <c r="J28" i="5"/>
  <c r="J65" i="5" s="1"/>
  <c r="I28" i="5"/>
  <c r="F28" i="5"/>
  <c r="E28" i="5"/>
  <c r="P25" i="5"/>
  <c r="G25" i="5"/>
  <c r="F25" i="5"/>
  <c r="E25" i="5"/>
  <c r="Q21" i="5"/>
  <c r="P21" i="5"/>
  <c r="I21" i="5"/>
  <c r="G21" i="5"/>
  <c r="F21" i="5"/>
  <c r="E21" i="5"/>
  <c r="P16" i="5"/>
  <c r="N16" i="5"/>
  <c r="G16" i="5"/>
  <c r="F16" i="5"/>
  <c r="E16" i="5"/>
  <c r="N10" i="5"/>
  <c r="G10" i="5"/>
  <c r="F10" i="5"/>
  <c r="E10" i="5"/>
  <c r="E10" i="4"/>
  <c r="F10" i="4"/>
  <c r="G10" i="4"/>
  <c r="N10" i="4"/>
  <c r="N62" i="4" s="1"/>
  <c r="N106" i="4" s="1"/>
  <c r="N114" i="4" s="1"/>
  <c r="E16" i="4"/>
  <c r="F16" i="4"/>
  <c r="G16" i="4"/>
  <c r="N16" i="4"/>
  <c r="P16" i="4"/>
  <c r="P62" i="4" s="1"/>
  <c r="E21" i="4"/>
  <c r="F21" i="4"/>
  <c r="G21" i="4"/>
  <c r="I21" i="4"/>
  <c r="I62" i="4" s="1"/>
  <c r="P21" i="4"/>
  <c r="Q21" i="4"/>
  <c r="E25" i="4"/>
  <c r="F25" i="4"/>
  <c r="F65" i="4" s="1"/>
  <c r="G25" i="4"/>
  <c r="P25" i="4"/>
  <c r="E28" i="4"/>
  <c r="F28" i="4"/>
  <c r="I28" i="4"/>
  <c r="J28" i="4"/>
  <c r="K28" i="4"/>
  <c r="O28" i="4"/>
  <c r="Q28" i="4"/>
  <c r="E33" i="4"/>
  <c r="F33" i="4"/>
  <c r="G33" i="4"/>
  <c r="L33" i="4"/>
  <c r="R33" i="4"/>
  <c r="U33" i="4"/>
  <c r="W33" i="4"/>
  <c r="V62" i="4" s="1"/>
  <c r="Y33" i="4"/>
  <c r="E42" i="4"/>
  <c r="F42" i="4"/>
  <c r="G42" i="4"/>
  <c r="I42" i="4"/>
  <c r="R42" i="4"/>
  <c r="S42" i="4"/>
  <c r="T42" i="4"/>
  <c r="T62" i="4" s="1"/>
  <c r="E46" i="4"/>
  <c r="F46" i="4"/>
  <c r="G46" i="4"/>
  <c r="R46" i="4"/>
  <c r="R62" i="4" s="1"/>
  <c r="T46" i="4"/>
  <c r="E50" i="4"/>
  <c r="F50" i="4"/>
  <c r="G50" i="4"/>
  <c r="I50" i="4"/>
  <c r="X50" i="4"/>
  <c r="Y50" i="4"/>
  <c r="E56" i="4"/>
  <c r="F56" i="4"/>
  <c r="G56" i="4"/>
  <c r="I56" i="4"/>
  <c r="V56" i="4"/>
  <c r="W56" i="4"/>
  <c r="J62" i="4"/>
  <c r="K62" i="4"/>
  <c r="L62" i="4"/>
  <c r="X62" i="4"/>
  <c r="X106" i="4" s="1"/>
  <c r="E63" i="4"/>
  <c r="M63" i="4"/>
  <c r="V63" i="4"/>
  <c r="X63" i="4"/>
  <c r="N65" i="4"/>
  <c r="P65" i="4"/>
  <c r="P108" i="4" s="1"/>
  <c r="P115" i="4" s="1"/>
  <c r="R65" i="4"/>
  <c r="T65" i="4"/>
  <c r="T205" i="4" s="1"/>
  <c r="T212" i="4" s="1"/>
  <c r="V65" i="4"/>
  <c r="X65" i="4"/>
  <c r="E73" i="4"/>
  <c r="F73" i="4"/>
  <c r="I73" i="4"/>
  <c r="S73" i="4"/>
  <c r="E77" i="4"/>
  <c r="F77" i="4"/>
  <c r="G77" i="4"/>
  <c r="I77" i="4"/>
  <c r="T77" i="4"/>
  <c r="U77" i="4"/>
  <c r="T103" i="4" s="1"/>
  <c r="E80" i="4"/>
  <c r="F80" i="4"/>
  <c r="I80" i="4"/>
  <c r="U80" i="4"/>
  <c r="E82" i="4"/>
  <c r="F82" i="4"/>
  <c r="J82" i="4"/>
  <c r="J103" i="4" s="1"/>
  <c r="S82" i="4"/>
  <c r="U82" i="4"/>
  <c r="E87" i="4"/>
  <c r="F87" i="4"/>
  <c r="G87" i="4"/>
  <c r="G103" i="4" s="1"/>
  <c r="I87" i="4"/>
  <c r="R87" i="4"/>
  <c r="S87" i="4"/>
  <c r="T87" i="4"/>
  <c r="U87" i="4"/>
  <c r="E92" i="4"/>
  <c r="F92" i="4"/>
  <c r="G92" i="4"/>
  <c r="I92" i="4"/>
  <c r="V92" i="4"/>
  <c r="W92" i="4"/>
  <c r="E97" i="4"/>
  <c r="F97" i="4"/>
  <c r="G97" i="4"/>
  <c r="I97" i="4"/>
  <c r="T97" i="4"/>
  <c r="U97" i="4"/>
  <c r="V97" i="4"/>
  <c r="W97" i="4"/>
  <c r="Y97" i="4"/>
  <c r="X103" i="4"/>
  <c r="R104" i="4"/>
  <c r="T104" i="4"/>
  <c r="V104" i="4"/>
  <c r="X104" i="4"/>
  <c r="N108" i="4"/>
  <c r="N115" i="4" s="1"/>
  <c r="V108" i="4"/>
  <c r="V115" i="4" s="1"/>
  <c r="E122" i="4"/>
  <c r="E155" i="4" s="1"/>
  <c r="F122" i="4"/>
  <c r="I122" i="4"/>
  <c r="S122" i="4"/>
  <c r="E126" i="4"/>
  <c r="F126" i="4"/>
  <c r="G126" i="4"/>
  <c r="I126" i="4"/>
  <c r="T126" i="4"/>
  <c r="U126" i="4"/>
  <c r="T155" i="4" s="1"/>
  <c r="E129" i="4"/>
  <c r="F129" i="4"/>
  <c r="I129" i="4"/>
  <c r="U129" i="4"/>
  <c r="E131" i="4"/>
  <c r="F131" i="4"/>
  <c r="G131" i="4"/>
  <c r="R131" i="4"/>
  <c r="E135" i="4"/>
  <c r="F135" i="4"/>
  <c r="G135" i="4"/>
  <c r="R135" i="4"/>
  <c r="E140" i="4"/>
  <c r="F140" i="4"/>
  <c r="G140" i="4"/>
  <c r="R140" i="4"/>
  <c r="T140" i="4"/>
  <c r="E148" i="4"/>
  <c r="F148" i="4"/>
  <c r="G148" i="4"/>
  <c r="G155" i="4" s="1"/>
  <c r="I148" i="4"/>
  <c r="U148" i="4"/>
  <c r="V148" i="4"/>
  <c r="W148" i="4"/>
  <c r="Y148" i="4"/>
  <c r="V155" i="4"/>
  <c r="X155" i="4"/>
  <c r="R156" i="4"/>
  <c r="T156" i="4"/>
  <c r="V156" i="4"/>
  <c r="V160" i="4" s="1"/>
  <c r="V167" i="4" s="1"/>
  <c r="X156" i="4"/>
  <c r="N160" i="4"/>
  <c r="N167" i="4" s="1"/>
  <c r="T160" i="4"/>
  <c r="T167" i="4" s="1"/>
  <c r="E174" i="4"/>
  <c r="F174" i="4"/>
  <c r="I174" i="4"/>
  <c r="S174" i="4"/>
  <c r="E178" i="4"/>
  <c r="F178" i="4"/>
  <c r="G178" i="4"/>
  <c r="I178" i="4"/>
  <c r="T178" i="4"/>
  <c r="U178" i="4"/>
  <c r="E181" i="4"/>
  <c r="F181" i="4"/>
  <c r="I181" i="4"/>
  <c r="Y181" i="4"/>
  <c r="E183" i="4"/>
  <c r="F183" i="4"/>
  <c r="I183" i="4"/>
  <c r="W183" i="4"/>
  <c r="E186" i="4"/>
  <c r="F186" i="4"/>
  <c r="G186" i="4"/>
  <c r="G200" i="4" s="1"/>
  <c r="H186" i="4"/>
  <c r="I186" i="4"/>
  <c r="R186" i="4"/>
  <c r="S186" i="4"/>
  <c r="T186" i="4"/>
  <c r="U186" i="4"/>
  <c r="E193" i="4"/>
  <c r="F193" i="4"/>
  <c r="G193" i="4"/>
  <c r="I193" i="4"/>
  <c r="T193" i="4"/>
  <c r="U193" i="4"/>
  <c r="W193" i="4"/>
  <c r="H200" i="4"/>
  <c r="T200" i="4"/>
  <c r="V200" i="4"/>
  <c r="X200" i="4"/>
  <c r="R201" i="4"/>
  <c r="R205" i="4" s="1"/>
  <c r="R212" i="4" s="1"/>
  <c r="T201" i="4"/>
  <c r="V201" i="4"/>
  <c r="X201" i="4"/>
  <c r="N205" i="4"/>
  <c r="N212" i="4" s="1"/>
  <c r="V205" i="4"/>
  <c r="V212" i="4" s="1"/>
  <c r="E220" i="4"/>
  <c r="F220" i="4"/>
  <c r="G220" i="4"/>
  <c r="I220" i="4"/>
  <c r="T220" i="4"/>
  <c r="U220" i="4"/>
  <c r="E223" i="4"/>
  <c r="E243" i="4" s="1"/>
  <c r="F223" i="4"/>
  <c r="F244" i="4" s="1"/>
  <c r="F250" i="4" s="1"/>
  <c r="G223" i="4"/>
  <c r="I223" i="4"/>
  <c r="J223" i="4"/>
  <c r="J243" i="4" s="1"/>
  <c r="R223" i="4"/>
  <c r="R243" i="4" s="1"/>
  <c r="S223" i="4"/>
  <c r="U223" i="4"/>
  <c r="V223" i="4"/>
  <c r="W223" i="4"/>
  <c r="V243" i="4" s="1"/>
  <c r="E235" i="4"/>
  <c r="F235" i="4"/>
  <c r="G235" i="4"/>
  <c r="I235" i="4"/>
  <c r="S235" i="4"/>
  <c r="T235" i="4"/>
  <c r="U235" i="4"/>
  <c r="T243" i="4" s="1"/>
  <c r="W235" i="4"/>
  <c r="Y235" i="4"/>
  <c r="G243" i="4"/>
  <c r="I243" i="4"/>
  <c r="X243" i="4"/>
  <c r="R244" i="4"/>
  <c r="T244" i="4"/>
  <c r="V244" i="4"/>
  <c r="V248" i="4" s="1"/>
  <c r="V255" i="4" s="1"/>
  <c r="X244" i="4"/>
  <c r="X248" i="4" s="1"/>
  <c r="X255" i="4" s="1"/>
  <c r="P248" i="4"/>
  <c r="P255" i="4" s="1"/>
  <c r="R248" i="4"/>
  <c r="R255" i="4" s="1"/>
  <c r="F67" i="5" l="1"/>
  <c r="T201" i="5"/>
  <c r="R244" i="5"/>
  <c r="R105" i="5"/>
  <c r="R156" i="5"/>
  <c r="N65" i="5"/>
  <c r="T156" i="5"/>
  <c r="V156" i="5"/>
  <c r="V244" i="5"/>
  <c r="G65" i="5"/>
  <c r="T159" i="5"/>
  <c r="T167" i="5" s="1"/>
  <c r="F157" i="5"/>
  <c r="F163" i="5" s="1"/>
  <c r="P65" i="5"/>
  <c r="V108" i="5"/>
  <c r="V116" i="5" s="1"/>
  <c r="T244" i="5"/>
  <c r="T247" i="5" s="1"/>
  <c r="T105" i="5"/>
  <c r="T108" i="5" s="1"/>
  <c r="T116" i="5" s="1"/>
  <c r="G244" i="5"/>
  <c r="R159" i="5"/>
  <c r="R167" i="5" s="1"/>
  <c r="R201" i="5"/>
  <c r="F202" i="5"/>
  <c r="F208" i="5" s="1"/>
  <c r="I244" i="5"/>
  <c r="I105" i="5"/>
  <c r="G105" i="5"/>
  <c r="E105" i="5"/>
  <c r="F106" i="5"/>
  <c r="F112" i="5" s="1"/>
  <c r="I156" i="5"/>
  <c r="G156" i="5"/>
  <c r="E244" i="5"/>
  <c r="I65" i="5"/>
  <c r="V247" i="5"/>
  <c r="T206" i="5"/>
  <c r="T213" i="5" s="1"/>
  <c r="X206" i="5"/>
  <c r="X213" i="5" s="1"/>
  <c r="V105" i="5"/>
  <c r="T110" i="5"/>
  <c r="T117" i="5" s="1"/>
  <c r="I201" i="5"/>
  <c r="G201" i="5"/>
  <c r="E201" i="5"/>
  <c r="E204" i="5" s="1"/>
  <c r="E212" i="5" s="1"/>
  <c r="F245" i="5"/>
  <c r="F251" i="5" s="1"/>
  <c r="E156" i="5"/>
  <c r="E159" i="5" s="1"/>
  <c r="E167" i="5" s="1"/>
  <c r="R247" i="5"/>
  <c r="N204" i="5"/>
  <c r="N159" i="5"/>
  <c r="N167" i="5" s="1"/>
  <c r="N108" i="5"/>
  <c r="N116" i="5" s="1"/>
  <c r="T204" i="5"/>
  <c r="T212" i="5" s="1"/>
  <c r="N213" i="5"/>
  <c r="N249" i="5"/>
  <c r="P204" i="5"/>
  <c r="P159" i="5"/>
  <c r="P167" i="5" s="1"/>
  <c r="P108" i="5"/>
  <c r="P116" i="5" s="1"/>
  <c r="X204" i="5"/>
  <c r="X212" i="5" s="1"/>
  <c r="X159" i="5"/>
  <c r="X167" i="5" s="1"/>
  <c r="X108" i="5"/>
  <c r="X247" i="5"/>
  <c r="X116" i="5"/>
  <c r="V249" i="5"/>
  <c r="N110" i="5"/>
  <c r="N117" i="5" s="1"/>
  <c r="V110" i="5"/>
  <c r="V117" i="5" s="1"/>
  <c r="N161" i="5"/>
  <c r="N168" i="5" s="1"/>
  <c r="V161" i="5"/>
  <c r="V168" i="5" s="1"/>
  <c r="P249" i="5"/>
  <c r="X249" i="5"/>
  <c r="P110" i="5"/>
  <c r="P117" i="5" s="1"/>
  <c r="X110" i="5"/>
  <c r="X117" i="5" s="1"/>
  <c r="P161" i="5"/>
  <c r="P168" i="5" s="1"/>
  <c r="X161" i="5"/>
  <c r="X168" i="5" s="1"/>
  <c r="R249" i="5"/>
  <c r="R110" i="5"/>
  <c r="R117" i="5" s="1"/>
  <c r="R161" i="5"/>
  <c r="R168" i="5" s="1"/>
  <c r="V246" i="4"/>
  <c r="V254" i="4" s="1"/>
  <c r="G62" i="4"/>
  <c r="E62" i="4"/>
  <c r="E200" i="4"/>
  <c r="F201" i="4"/>
  <c r="F207" i="4" s="1"/>
  <c r="I200" i="4"/>
  <c r="T108" i="4"/>
  <c r="T115" i="4" s="1"/>
  <c r="X246" i="4"/>
  <c r="X254" i="4" s="1"/>
  <c r="T248" i="4"/>
  <c r="T255" i="4" s="1"/>
  <c r="X166" i="4"/>
  <c r="X158" i="4"/>
  <c r="R160" i="4"/>
  <c r="R167" i="4" s="1"/>
  <c r="F156" i="4"/>
  <c r="F162" i="4" s="1"/>
  <c r="I155" i="4"/>
  <c r="R155" i="4"/>
  <c r="V103" i="4"/>
  <c r="V106" i="4" s="1"/>
  <c r="V114" i="4" s="1"/>
  <c r="E103" i="4"/>
  <c r="E106" i="4" s="1"/>
  <c r="E114" i="4" s="1"/>
  <c r="F104" i="4"/>
  <c r="F110" i="4" s="1"/>
  <c r="I103" i="4"/>
  <c r="R103" i="4"/>
  <c r="X108" i="4"/>
  <c r="X115" i="4" s="1"/>
  <c r="X203" i="4"/>
  <c r="X211" i="4" s="1"/>
  <c r="R200" i="4"/>
  <c r="R203" i="4" s="1"/>
  <c r="R211" i="4" s="1"/>
  <c r="X114" i="4"/>
  <c r="R108" i="4"/>
  <c r="R115" i="4" s="1"/>
  <c r="T203" i="4"/>
  <c r="T211" i="4" s="1"/>
  <c r="T246" i="4"/>
  <c r="T254" i="4" s="1"/>
  <c r="T106" i="4"/>
  <c r="T114" i="4" s="1"/>
  <c r="T158" i="4"/>
  <c r="T166" i="4" s="1"/>
  <c r="F248" i="4"/>
  <c r="F255" i="4" s="1"/>
  <c r="F108" i="4"/>
  <c r="F115" i="4" s="1"/>
  <c r="F160" i="4"/>
  <c r="F167" i="4" s="1"/>
  <c r="R246" i="4"/>
  <c r="R254" i="4" s="1"/>
  <c r="R106" i="4"/>
  <c r="R114" i="4" s="1"/>
  <c r="R158" i="4"/>
  <c r="R166" i="4" s="1"/>
  <c r="P106" i="4"/>
  <c r="P114" i="4" s="1"/>
  <c r="P158" i="4"/>
  <c r="P166" i="4" s="1"/>
  <c r="P203" i="4"/>
  <c r="E203" i="4"/>
  <c r="E211" i="4" s="1"/>
  <c r="E246" i="4"/>
  <c r="E254" i="4" s="1"/>
  <c r="E158" i="4"/>
  <c r="E166" i="4" s="1"/>
  <c r="N248" i="4"/>
  <c r="N255" i="4" s="1"/>
  <c r="X205" i="4"/>
  <c r="X212" i="4" s="1"/>
  <c r="P205" i="4"/>
  <c r="P212" i="4" s="1"/>
  <c r="V203" i="4"/>
  <c r="V211" i="4" s="1"/>
  <c r="N203" i="4"/>
  <c r="X160" i="4"/>
  <c r="X167" i="4" s="1"/>
  <c r="P160" i="4"/>
  <c r="P167" i="4" s="1"/>
  <c r="V158" i="4"/>
  <c r="V166" i="4" s="1"/>
  <c r="N158" i="4"/>
  <c r="N166" i="4" s="1"/>
  <c r="R108" i="5" l="1"/>
  <c r="R116" i="5" s="1"/>
  <c r="R204" i="5"/>
  <c r="R212" i="5" s="1"/>
  <c r="E108" i="5"/>
  <c r="E116" i="5" s="1"/>
  <c r="F161" i="5"/>
  <c r="F168" i="5" s="1"/>
  <c r="E247" i="5"/>
  <c r="F110" i="5"/>
  <c r="F117" i="5" s="1"/>
  <c r="V204" i="5"/>
  <c r="V212" i="5" s="1"/>
  <c r="V159" i="5"/>
  <c r="V167" i="5" s="1"/>
  <c r="F206" i="5"/>
  <c r="F213" i="5" s="1"/>
  <c r="F249" i="5"/>
  <c r="P247" i="5"/>
  <c r="P212" i="5"/>
  <c r="N247" i="5"/>
  <c r="N212" i="5"/>
  <c r="F205" i="4"/>
  <c r="F212" i="4" s="1"/>
  <c r="P211" i="4"/>
  <c r="P246" i="4"/>
  <c r="P254" i="4" s="1"/>
  <c r="N211" i="4"/>
  <c r="N246" i="4"/>
  <c r="N254" i="4" s="1"/>
</calcChain>
</file>

<file path=xl/sharedStrings.xml><?xml version="1.0" encoding="utf-8"?>
<sst xmlns="http://schemas.openxmlformats.org/spreadsheetml/2006/main" count="1120" uniqueCount="242">
  <si>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</si>
  <si>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</si>
  <si>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</si>
  <si>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</si>
  <si>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</si>
  <si>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</si>
  <si>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</si>
  <si>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</si>
  <si>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</si>
  <si>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</si>
  <si>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</si>
  <si>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</si>
  <si>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</si>
  <si>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</si>
  <si>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</si>
  <si>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</si>
  <si>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</si>
  <si>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</si>
  <si>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</si>
  <si>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</si>
  <si>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</si>
  <si>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</si>
  <si>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Teoretyczne podstawy kształcenia</t>
  </si>
  <si>
    <t>Moduł badawczy</t>
  </si>
  <si>
    <t>Seminarium dyplomowe</t>
  </si>
  <si>
    <t>Nr modułu standard.</t>
  </si>
  <si>
    <t>Podstawy przygotowania teoretycznego</t>
  </si>
  <si>
    <t>Rozszerzenie przygotowania teoretycznego</t>
  </si>
  <si>
    <t>Zo</t>
  </si>
  <si>
    <t>2Zo</t>
  </si>
  <si>
    <t>Podstawy rozwoju i edukacji</t>
  </si>
  <si>
    <t>Biomedyczne podstawy rozwoju i edukacji</t>
  </si>
  <si>
    <t>Psychologia rozwoju człowieka</t>
  </si>
  <si>
    <t>Psychologiczne podstawy edukacji</t>
  </si>
  <si>
    <t>Socjologiczne podstawy edukacji</t>
  </si>
  <si>
    <t>Filozoficzne podstawy edukacji</t>
  </si>
  <si>
    <t>Wprowadzenie do pedagogiki</t>
  </si>
  <si>
    <t>Historia wychowania</t>
  </si>
  <si>
    <t>Teoretyczne podstawy wychowania</t>
  </si>
  <si>
    <t>Patologie społeczne</t>
  </si>
  <si>
    <t>Etyczne i prawne aspekty pracy pedagoga</t>
  </si>
  <si>
    <t>Etyka zawodu pedagoga</t>
  </si>
  <si>
    <t>Znaczenie uregulowań prawnych w pracy pedagoga</t>
  </si>
  <si>
    <t>Moduł sprawnościowy</t>
  </si>
  <si>
    <t>Umiejętności akademickie</t>
  </si>
  <si>
    <t>Edukacyjne zastosowanie komputerów</t>
  </si>
  <si>
    <t xml:space="preserve">Język obcy </t>
  </si>
  <si>
    <t>Metodyka pracy badawczej</t>
  </si>
  <si>
    <t>Propedeutyka specjalności</t>
  </si>
  <si>
    <t>Liczba obowiązkowych egzaminów</t>
  </si>
  <si>
    <t>Planowanie i organizacja działania</t>
  </si>
  <si>
    <t>Teoretyczne podstawy diagnozowania</t>
  </si>
  <si>
    <t>Komunikacja w edukacji</t>
  </si>
  <si>
    <t>Teoretyczne podstawy opieki</t>
  </si>
  <si>
    <t>Praca pedagoga szkolnego</t>
  </si>
  <si>
    <t>Współpraca ze środowiskiem</t>
  </si>
  <si>
    <t>Wprowadzenie do profilaktyki problemów społecznych</t>
  </si>
  <si>
    <t>Profilaktyka bezrobocia</t>
  </si>
  <si>
    <t>Profilaktyka bezdomności</t>
  </si>
  <si>
    <t>Profilaktyka uzależnień</t>
  </si>
  <si>
    <t>Praca z osobami uzależnionymi</t>
  </si>
  <si>
    <t>Praca ze sprawcą i ofiarą przemocy rodzinnej</t>
  </si>
  <si>
    <t>Rozwój kompetencji pedagoga</t>
  </si>
  <si>
    <t>Trening rozwoju osobistego</t>
  </si>
  <si>
    <t>Prowadzenie mediacji. Negocjacje</t>
  </si>
  <si>
    <t>Drama</t>
  </si>
  <si>
    <t>Praca wolontariacka</t>
  </si>
  <si>
    <t>Poradnictwo pedagogiczne</t>
  </si>
  <si>
    <t>Poradnictwo społeczno - wychowawcze</t>
  </si>
  <si>
    <t>Orientacja i poradnictwo zawodowe</t>
  </si>
  <si>
    <t>Praca z seniorami - podstawy teoretyczne i metodyka</t>
  </si>
  <si>
    <t>Instytucjonalna opieka nad seniorami</t>
  </si>
  <si>
    <t>Andragogiczne podstawy pracy edukacyjnej z seniorami</t>
  </si>
  <si>
    <t>Aktywizacja seniorów i wspieranie ich środowiska rodzinnego</t>
  </si>
  <si>
    <t>Systemy opiekuńczo - wychowawcze</t>
  </si>
  <si>
    <t>Praca z uczniem zdolnym</t>
  </si>
  <si>
    <t>Praca z uczniem ze środowisk zaniedbanych ekonomicznie i kulturowo</t>
  </si>
  <si>
    <t>Współpraca z rodzicami</t>
  </si>
  <si>
    <t>Wprowadzenie do praktyki specjalnościowej</t>
  </si>
  <si>
    <t>Elementy gerontologii społecznej i psychogerontologii</t>
  </si>
  <si>
    <t>Praca z dziećmi i mlodzieżą - podstawy teoretyczne i metodyka</t>
  </si>
  <si>
    <t>Praktyka pedagogiczna</t>
  </si>
  <si>
    <t>PP1</t>
  </si>
  <si>
    <t>PP2</t>
  </si>
  <si>
    <t>Sem. Zim</t>
  </si>
  <si>
    <t>Sem letni</t>
  </si>
  <si>
    <t>Liczba godzin</t>
  </si>
  <si>
    <t>sem I</t>
  </si>
  <si>
    <t>sem II</t>
  </si>
  <si>
    <t>sem III</t>
  </si>
  <si>
    <t>sem IV</t>
  </si>
  <si>
    <t>sem V</t>
  </si>
  <si>
    <t>semVI</t>
  </si>
  <si>
    <t>Seksualność w cyklu życia</t>
  </si>
  <si>
    <t>Rozwój seksualny człowieka: dzieciństwo - dorastanie - dorosłość - starość</t>
  </si>
  <si>
    <t>Seksualność seniorów</t>
  </si>
  <si>
    <t>Seksualność dzieci i młodzieży</t>
  </si>
  <si>
    <t>Biomedyczne aspekty seksualności człowieka</t>
  </si>
  <si>
    <t>Psychofizjologia seksualności</t>
  </si>
  <si>
    <t>Seksualność osób chorych i niepełnosprawnych</t>
  </si>
  <si>
    <t>Płodność i jej regulowanie</t>
  </si>
  <si>
    <t>Profilaktyka chorób przenoszonych drogąś płciową</t>
  </si>
  <si>
    <t>Społeczno - kulturowe aspekty seksualności</t>
  </si>
  <si>
    <t>Seksualność jako przedmiot badań pedagogiki</t>
  </si>
  <si>
    <t>Wspólczesne teorie seksualności</t>
  </si>
  <si>
    <t>Normy seksuologiczne a zachowania seksualne</t>
  </si>
  <si>
    <t>Przemiany seksualności Polaków</t>
  </si>
  <si>
    <t>Kultura i etyka zachowań seksualnych</t>
  </si>
  <si>
    <t>Pedagogiczne znaczenie prawnych regulacji zachowań seksualnych</t>
  </si>
  <si>
    <t>Metodyka edukacji seksualnej</t>
  </si>
  <si>
    <t>Modele edukacji seksualnej na świecie</t>
  </si>
  <si>
    <t>Metodyka zajęć wychowania seksualnego</t>
  </si>
  <si>
    <t>Programy profilaktyczne w edukacji seksualnej</t>
  </si>
  <si>
    <t>Aksjologiczne aspekty wychowania seksualnego</t>
  </si>
  <si>
    <t>Standardy pracy pomocowej i doradczej w edukacji seksualnej</t>
  </si>
  <si>
    <t>Forma zajęc</t>
  </si>
  <si>
    <t>sem VI</t>
  </si>
  <si>
    <t>Teporetyczne podstawy pracy resocjalizacyjnej</t>
  </si>
  <si>
    <t>Podstawy pedagogiki resocjalizacyjnej</t>
  </si>
  <si>
    <t>Zagadnienia przestępczości</t>
  </si>
  <si>
    <t>Zagadnienia niedostosowania społecznego</t>
  </si>
  <si>
    <t>Psychologia kliniczna w resocjalizacji</t>
  </si>
  <si>
    <t>Metodyka pracy pedagoga resocjalizacyjnego</t>
  </si>
  <si>
    <t>Resocjalizacja nieletnich w całodobowych placówkach resocjalizacyjnych</t>
  </si>
  <si>
    <t>Praca penitencjarna</t>
  </si>
  <si>
    <t>Interwencja kryzysowa</t>
  </si>
  <si>
    <t>Podstawy prawne i metodyka pracy kuratora sądowego</t>
  </si>
  <si>
    <t>Mediacje między sprawcą a ofiarą przestępstwa</t>
  </si>
  <si>
    <t>Zasady przyjmowania na specjalność:</t>
  </si>
  <si>
    <t>1. każdy student może nieodpłatnie na studiach stacjonarnych i w ramach opłaty za studia niestacjonarne na kierunku Pedagogika wybrać tylko jedną specjalność</t>
  </si>
  <si>
    <t>3. warunkiem utworzenia danej specjalności jest jej liczebność, odpowiadająca liczebności wskazanej w Zarządzeniu Rektora UG</t>
  </si>
  <si>
    <t>Moduły obowiązkowe i ograniczonego wyboru</t>
  </si>
  <si>
    <t>OW</t>
  </si>
  <si>
    <t>Warsztat pracy pedagoga (cz.I)</t>
  </si>
  <si>
    <t>Warsztat pracy pedagoga (cz.II)</t>
  </si>
  <si>
    <t>Diagnozowania w pracy opiekuńczo - wychowawczej</t>
  </si>
  <si>
    <t>Projektowanie pracy opiekuńczo - wychowawczej</t>
  </si>
  <si>
    <t>Ewaluacja pracy opiekuńczo - wychowawczej</t>
  </si>
  <si>
    <t>Praca opiekuńcza i wychowawcza (cz. I)</t>
  </si>
  <si>
    <t>Praca opiekuńcza i wychowawcza (cz. II)</t>
  </si>
  <si>
    <t xml:space="preserve">Metodyka pracy opiekuńczo - wychowawczej              </t>
  </si>
  <si>
    <t xml:space="preserve">zakres rozszerzony </t>
  </si>
  <si>
    <t>Liczba godzin z modułu do wyboru</t>
  </si>
  <si>
    <t>Liczba punktów z modułu do wyboru</t>
  </si>
  <si>
    <t>Warsztat pracy pedagoga (cz. II)</t>
  </si>
  <si>
    <t>Diagnozowanie w pracy edukacyjnej</t>
  </si>
  <si>
    <t>Projektowanie pracy edukacyjnej</t>
  </si>
  <si>
    <t>Ewaluacja pracy edukacyjnej</t>
  </si>
  <si>
    <t>Metodyka pracy opiekuńczej i wychowawczej</t>
  </si>
  <si>
    <t>zakres podstawowy</t>
  </si>
  <si>
    <t>Projektowanie pracy resocjalizacyjnej</t>
  </si>
  <si>
    <t>Ewaluacja pracy resocjalizacyjnej</t>
  </si>
  <si>
    <t>Liczba punktów ECTS</t>
  </si>
  <si>
    <t xml:space="preserve">     ECTS za wybrany moduł specjalności</t>
  </si>
  <si>
    <t>Razem punktów ECTS (cz. I i II)</t>
  </si>
  <si>
    <t>SUMA godzin</t>
  </si>
  <si>
    <t>SUMA punktów ECTS</t>
  </si>
  <si>
    <t>Liczba godzin: zajęć</t>
  </si>
  <si>
    <t>Razem godzin zajęć (cz. I i II)</t>
  </si>
  <si>
    <t>Praca z osobami uzaleznionymi i ich rodzinami (cz. I)</t>
  </si>
  <si>
    <t>Praca z osobami uzależnionymi od alkoholu i ich rodzinami</t>
  </si>
  <si>
    <t>Profilaktyka społeczna (cz. I)</t>
  </si>
  <si>
    <t>Profilaktyka przestępczości</t>
  </si>
  <si>
    <t xml:space="preserve">     CZĘŚĆ I - MODUŁY OBOWIĄZKOWE I OGRANICZONEGO WYBORU dla wszystkich studentów</t>
  </si>
  <si>
    <t xml:space="preserve">     W - wykłady, K - konwersatorium, Ćw A - ćwiczenia audytoryjne, Ćw W - ćw. warsztatowe, L - lektorat, S - seminarium, P - praktyka</t>
  </si>
  <si>
    <t xml:space="preserve">     CZĘŚĆ II - BLOK MODUŁÓW DO WYBORU - moduły specjalnościowe, zgodnie z wyborem dokonanym po I roku studiów, obowiązuje do końca studiów</t>
  </si>
  <si>
    <t xml:space="preserve">     specjalność: pedagogika opiekuńczo-wychowawcza z gerontologią społeczną</t>
  </si>
  <si>
    <t xml:space="preserve">     specjalność: pedagogika opiekuńczo-wychowawcza z edukacja seksualną</t>
  </si>
  <si>
    <t>Praca z osobami uzależnionymi i ch rodzinami (cz. II)</t>
  </si>
  <si>
    <t>Praca z osobami uzależnionymi od narkotyków</t>
  </si>
  <si>
    <t>Profilaktyka społeczna (cz. II)</t>
  </si>
  <si>
    <t>Moduł do wyboru                                                                                           specjalność: pedagogika opiekuńczo - wychowawcza z gerontologią społeczną</t>
  </si>
  <si>
    <t>Moduł do wyboru                                                                                     specjalność: pedagogika opiekuńczo - wychowawcza z edukacją seksualną</t>
  </si>
  <si>
    <t>Historia systemów penitencjarnych                                                                  Historia wychowania w rodzinie                                                                  Historia edukacji seksualnej</t>
  </si>
  <si>
    <t>Diagnozowanie w pracy resocjalizacyjnej</t>
  </si>
  <si>
    <t xml:space="preserve">     specjalność: pedagogika resocjalizacyjna i wczesna interwencja społeczna</t>
  </si>
  <si>
    <t>Socjologia wychowania</t>
  </si>
  <si>
    <t>2z</t>
  </si>
  <si>
    <t>Problematyka przemocy seksualnej</t>
  </si>
  <si>
    <t>Moduł do wyboru                                                                                                 specjalność: pedagogika resocjalizacyjna i wczesna interwencja społeczna</t>
  </si>
  <si>
    <t xml:space="preserve">    NIESTACJONARNE STUDIA I STOPNIA, profil OGÓLNOAKADEMICKI</t>
  </si>
  <si>
    <t>2.w przypadku liczby kandydatów przekraczającej liczbę miejsc na danej specjalności, kryterium wyboru stanowi średnia ocen ze wszystkich zaliczeń i egzaminów, uzyskana na I semestrze studiów</t>
  </si>
  <si>
    <t>Moduły obowiązkowe i ograniczonego wyboru (dla wszystkich specjalności)</t>
  </si>
  <si>
    <t xml:space="preserve">    ECTS do uzyskania z wykładu na innym kierunku</t>
  </si>
  <si>
    <t xml:space="preserve">     ECTS do uzyskania z wykładu na innym kierunku</t>
  </si>
  <si>
    <t xml:space="preserve">     moduły specjalności do wyboru od II roku:  pedagogika opiekuńczo - wychowawcza z gerontologią społeczną/ pedagogika opiekuńczo - wychowawcza z edukacją seksualną/</t>
  </si>
  <si>
    <t xml:space="preserve">     specjalność: socjoterapia i edukacja zdrowotna</t>
  </si>
  <si>
    <t>Moduł do wyboru                                                                                                 specjalność: socjoterapia i edukacja zdrowotna</t>
  </si>
  <si>
    <t xml:space="preserve">     pedagogika resocjalizacyjna i wczesna interwencja społeczna, socjoterapia i edukacja zdrowotna</t>
  </si>
  <si>
    <t>Edukacja zdrowotna</t>
  </si>
  <si>
    <t>Pedagogiczne aspekty zaburzeń odżywiania</t>
  </si>
  <si>
    <t>Teoretyczne podstawy edukacji zdrowotnej</t>
  </si>
  <si>
    <t>Socjoterapia</t>
  </si>
  <si>
    <t>Socjologia małych grup</t>
  </si>
  <si>
    <t>Drama i socjodrama</t>
  </si>
  <si>
    <t>Teatralne metody pracy z grupą</t>
  </si>
  <si>
    <t>Mediacje</t>
  </si>
  <si>
    <t>Teoretyczne podstawy pracy z grupą</t>
  </si>
  <si>
    <t>Zaburzenia emocji i zachowania</t>
  </si>
  <si>
    <t>Psychoedukacja w pracy z grupą</t>
  </si>
  <si>
    <t>Promocja zdrowia</t>
  </si>
  <si>
    <t>Zdrowie seksualne</t>
  </si>
  <si>
    <t>Aktywność fizyczna</t>
  </si>
  <si>
    <t>Pedagogiczne aspekty jakości życia</t>
  </si>
  <si>
    <t>Trening kreatywności</t>
  </si>
  <si>
    <t>Kształtowanie umiejętności społecznych</t>
  </si>
  <si>
    <t>Praca z indywidualnym przypadkiem</t>
  </si>
  <si>
    <t>rok I                       2016/17</t>
  </si>
  <si>
    <t>rok II                       2017/18</t>
  </si>
  <si>
    <t xml:space="preserve">                          w tym godzin praktyk :</t>
  </si>
  <si>
    <t xml:space="preserve">           w tym godzin praktyk:</t>
  </si>
  <si>
    <t xml:space="preserve">     w tym godzin praktyk:</t>
  </si>
  <si>
    <t xml:space="preserve">     ECTS za przedmioty ograniczonego wyboru</t>
  </si>
  <si>
    <t xml:space="preserve">      w tym godzin praktyk:</t>
  </si>
  <si>
    <t>Student dokonuje wyboru specjalności po I semestrze studiów</t>
  </si>
  <si>
    <t xml:space="preserve">     ECTS do uzyskania z przedmiotów fakultatywnych do wyboru</t>
  </si>
  <si>
    <t>rok I                       2017/18</t>
  </si>
  <si>
    <t>rok II                       2018/19</t>
  </si>
  <si>
    <t>rok III                        2019/20</t>
  </si>
  <si>
    <t xml:space="preserve">    Kierunek: PEDAGOGIKA - PLAN STUDIÓW OD ROKU AKADEMICKIEGO 2017/2018                                        </t>
  </si>
  <si>
    <t>ECTS do uzyskania z przedmiotów fakultatywnych do wyboru</t>
  </si>
  <si>
    <t>PP3</t>
  </si>
  <si>
    <t xml:space="preserve">    Kierunek: PEDAGOGIKA - PLAN STUDIÓW OD ROKU AKADEMICKIEGO 2018/2019                                        </t>
  </si>
  <si>
    <t>rok I                       2018/19</t>
  </si>
  <si>
    <t>rok II                       2019/20</t>
  </si>
  <si>
    <t>rok III                        2020/21</t>
  </si>
  <si>
    <t>Profilaktyka chorób przenoszonych drogą płciową</t>
  </si>
  <si>
    <t>Razem godzin zajęć dydaktycznych (cz. I i II)</t>
  </si>
  <si>
    <t xml:space="preserve">      liczba godzin praktyk:</t>
  </si>
  <si>
    <t xml:space="preserve">     liczba godzin praktyk:</t>
  </si>
  <si>
    <t xml:space="preserve">           liczba godzin praktyk:</t>
  </si>
  <si>
    <t xml:space="preserve">                             praktyk:</t>
  </si>
  <si>
    <t>Przedmioty fakultatywne</t>
  </si>
  <si>
    <t>1 / 3   1 / 3</t>
  </si>
  <si>
    <t>Wykład na innym kierunku</t>
  </si>
  <si>
    <t xml:space="preserve">     CZĘŚĆ I - MODUŁY OBOWIĄZKOWE, OGRANICZONEGO WYBORU I DO WYBORU dla wszystkich studentów</t>
  </si>
  <si>
    <t>Liczba godzin praktyk</t>
  </si>
  <si>
    <t>CZĘŚĆ II - BLOK MODUŁÓW DO WYBORU - moduły specjalnościowe, zgodnie z wyborem dokonanym po I roku studiów, obowiązuje do końca studiów                                                                                                                     specjalność: pedagogika opiekuńczo-wychowawcza z edukacja seksualną</t>
  </si>
  <si>
    <t>Liczba godzin: zajęć dydaktycznych:</t>
  </si>
  <si>
    <t>2. w przypadku liczby kandydatów przekraczającej liczbę miejsc na danej specjalności, kryterium wyboru stanowi średnia ocen ze wszystkich zaliczeń i egzaminów, uzyskana na I semestrze studiów</t>
  </si>
  <si>
    <t>zakres rozszerzony</t>
  </si>
  <si>
    <t>Zo,E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</si>
</sst>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Alignment="1">
      <alignment horizontal="center"/>
    </xf>
    <xf numFmtId="0" fontId="1" fillId="2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/>
    <xf numFmtId="0" fontId="4" fillId="0" borderId="1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/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/>
    <xf numFmtId="0" fontId="4" fillId="3" borderId="2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/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/>
    <xf numFmtId="0" fontId="3" fillId="0" borderId="3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vertical="center"/>
    </xf>
    <xf numFmtId="0" fontId="2" fillId="4" borderId="3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/>
    <xf numFmtId="0" fontId="4" fillId="4" borderId="1" xfId="0" applyFont="1" applyFill="1" applyBorder="1" applyAlignment="1"/>
    <xf numFmtId="0" fontId="2" fillId="4" borderId="4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4" fillId="4" borderId="16" xfId="0" applyFont="1" applyFill="1" applyBorder="1" applyAlignment="1"/>
    <xf numFmtId="0" fontId="2" fillId="4" borderId="5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5" borderId="6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34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horizontal="left" vertical="center" wrapText="1"/>
    </xf>
    <xf numFmtId="0" fontId="2" fillId="4" borderId="47" xfId="0" applyFont="1" applyFill="1" applyBorder="1" applyAlignment="1">
      <alignment horizontal="left" vertical="center" wrapText="1"/>
    </xf>
    <xf numFmtId="0" fontId="2" fillId="4" borderId="45" xfId="0" applyFont="1" applyFill="1" applyBorder="1" applyAlignment="1">
      <alignment horizontal="left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/>
    <xf numFmtId="0" fontId="2" fillId="4" borderId="45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/>
    </xf>
    <xf numFmtId="0" fontId="2" fillId="3" borderId="58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left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/>
    </xf>
    <xf numFmtId="0" fontId="1" fillId="2" borderId="54" xfId="0" applyFont="1" applyFill="1" applyBorder="1" applyAlignment="1">
      <alignment vertical="center"/>
    </xf>
    <xf numFmtId="0" fontId="1" fillId="2" borderId="55" xfId="0" applyFont="1" applyFill="1" applyBorder="1" applyAlignment="1">
      <alignment horizontal="center" vertical="center"/>
    </xf>
    <xf numFmtId="0" fontId="1" fillId="0" borderId="2" xfId="0" applyFont="1" applyBorder="1" applyAlignment="1"/>
    <xf numFmtId="0" fontId="2" fillId="0" borderId="55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2" borderId="54" xfId="0" applyFont="1" applyFill="1" applyBorder="1" applyAlignment="1"/>
    <xf numFmtId="0" fontId="3" fillId="0" borderId="60" xfId="0" applyFont="1" applyBorder="1" applyAlignment="1">
      <alignment horizontal="center" vertical="center" wrapText="1"/>
    </xf>
    <xf numFmtId="0" fontId="4" fillId="0" borderId="54" xfId="0" applyFont="1" applyBorder="1" applyAlignment="1"/>
    <xf numFmtId="0" fontId="3" fillId="0" borderId="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4" borderId="3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/>
    <xf numFmtId="0" fontId="4" fillId="0" borderId="55" xfId="0" applyFont="1" applyBorder="1" applyAlignment="1"/>
    <xf numFmtId="0" fontId="4" fillId="0" borderId="56" xfId="0" applyFont="1" applyFill="1" applyBorder="1"/>
    <xf numFmtId="0" fontId="3" fillId="2" borderId="60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2" fillId="4" borderId="7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/>
    <xf numFmtId="0" fontId="2" fillId="4" borderId="6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3" borderId="63" xfId="0" applyFont="1" applyFill="1" applyBorder="1" applyAlignment="1">
      <alignment horizontal="left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/>
    <xf numFmtId="0" fontId="4" fillId="3" borderId="6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/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16" fontId="2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34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center" vertical="center" textRotation="90" wrapText="1"/>
    </xf>
    <xf numFmtId="0" fontId="4" fillId="4" borderId="41" xfId="0" applyFont="1" applyFill="1" applyBorder="1" applyAlignment="1">
      <alignment horizontal="center" vertical="center" textRotation="90" wrapText="1"/>
    </xf>
    <xf numFmtId="0" fontId="4" fillId="4" borderId="32" xfId="0" applyFont="1" applyFill="1" applyBorder="1" applyAlignment="1">
      <alignment horizontal="center" vertical="center" textRotation="90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textRotation="90"/>
    </xf>
    <xf numFmtId="0" fontId="5" fillId="4" borderId="41" xfId="0" applyFont="1" applyFill="1" applyBorder="1" applyAlignment="1">
      <alignment horizontal="center" vertical="center" textRotation="90"/>
    </xf>
    <xf numFmtId="0" fontId="5" fillId="4" borderId="32" xfId="0" applyFont="1" applyFill="1" applyBorder="1" applyAlignment="1">
      <alignment horizontal="center" vertical="center" textRotation="90"/>
    </xf>
    <xf numFmtId="0" fontId="4" fillId="4" borderId="7" xfId="0" applyFont="1" applyFill="1" applyBorder="1" applyAlignment="1">
      <alignment horizontal="center" vertical="center" textRotation="90"/>
    </xf>
    <xf numFmtId="0" fontId="4" fillId="4" borderId="34" xfId="0" applyFont="1" applyFill="1" applyBorder="1" applyAlignment="1">
      <alignment horizontal="center" vertical="center" textRotation="90"/>
    </xf>
    <xf numFmtId="0" fontId="4" fillId="4" borderId="18" xfId="0" applyFont="1" applyFill="1" applyBorder="1" applyAlignment="1">
      <alignment horizontal="center" vertical="center" textRotation="90"/>
    </xf>
    <xf numFmtId="0" fontId="3" fillId="0" borderId="6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top" textRotation="90" wrapText="1"/>
    </xf>
    <xf numFmtId="0" fontId="4" fillId="4" borderId="41" xfId="0" applyFont="1" applyFill="1" applyBorder="1" applyAlignment="1">
      <alignment horizontal="center" vertical="top" textRotation="90" wrapText="1"/>
    </xf>
    <xf numFmtId="0" fontId="4" fillId="4" borderId="32" xfId="0" applyFont="1" applyFill="1" applyBorder="1" applyAlignment="1">
      <alignment horizontal="center" vertical="top" textRotation="90" wrapText="1"/>
    </xf>
    <xf numFmtId="0" fontId="3" fillId="0" borderId="6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2" fillId="4" borderId="7" xfId="0" applyFont="1" applyFill="1" applyBorder="1" applyAlignment="1">
      <alignment horizontal="left" vertical="center" wrapText="1"/>
    </xf>
    <xf numFmtId="0" fontId="2" fillId="4" borderId="34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horizontal="center" vertical="center" textRotation="90" wrapText="1"/>
    </xf>
    <xf numFmtId="0" fontId="2" fillId="4" borderId="41" xfId="0" applyFont="1" applyFill="1" applyBorder="1" applyAlignment="1">
      <alignment horizontal="center" vertical="center" textRotation="90" wrapText="1"/>
    </xf>
    <xf numFmtId="0" fontId="2" fillId="4" borderId="32" xfId="0" applyFont="1" applyFill="1" applyBorder="1" applyAlignment="1">
      <alignment horizontal="center" vertical="center" textRotation="90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textRotation="90" wrapText="1"/>
    </xf>
    <xf numFmtId="0" fontId="2" fillId="4" borderId="34" xfId="0" applyFont="1" applyFill="1" applyBorder="1" applyAlignment="1">
      <alignment horizontal="center" vertical="center" textRotation="90" wrapText="1"/>
    </xf>
    <xf numFmtId="0" fontId="2" fillId="4" borderId="18" xfId="0" applyFont="1" applyFill="1" applyBorder="1" applyAlignment="1">
      <alignment horizontal="center" vertical="center" textRotation="90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5" borderId="5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2" fillId="5" borderId="59" xfId="0" applyFont="1" applyFill="1" applyBorder="1" applyAlignment="1">
      <alignment horizontal="center" vertical="center" wrapText="1"/>
    </xf>
    <xf numFmtId="0" fontId="4" fillId="5" borderId="58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2" borderId="65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7F4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7"/>
  <sheetViews>
    <sheetView view="pageBreakPreview" zoomScale="110" zoomScaleNormal="110" zoomScaleSheetLayoutView="110" workbookViewId="0">
      <selection sqref="A1:XFD1048576"/>
    </sheetView>
  </sheetViews>
  <sheetFormatPr defaultColWidth="9.140625" defaultRowHeight="11.25" x14ac:dyDescent="0.2"/>
  <cols>
    <col min="1" max="1" width="47.85546875" style="155" customWidth="1"/>
    <col min="2" max="2" width="4.7109375" style="23" customWidth="1"/>
    <col min="3" max="4" width="5.140625" style="23" customWidth="1"/>
    <col min="5" max="5" width="6.42578125" style="23" customWidth="1"/>
    <col min="6" max="6" width="4.28515625" style="23" customWidth="1"/>
    <col min="7" max="13" width="3.7109375" style="4" customWidth="1"/>
    <col min="14" max="25" width="4.28515625" style="9" customWidth="1"/>
    <col min="26" max="27" width="9.140625" style="12"/>
    <col min="28" max="16384" width="9.140625" style="23"/>
  </cols>
  <sheetData>
    <row r="1" spans="1:27" ht="21" customHeight="1" x14ac:dyDescent="0.2">
      <c r="A1" s="737" t="s">
        <v>219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  <c r="X1" s="737"/>
      <c r="Y1" s="737"/>
    </row>
    <row r="2" spans="1:27" ht="12" customHeight="1" x14ac:dyDescent="0.2">
      <c r="A2" s="737" t="s">
        <v>180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7"/>
      <c r="X2" s="737"/>
      <c r="Y2" s="737"/>
    </row>
    <row r="3" spans="1:27" ht="11.25" customHeight="1" x14ac:dyDescent="0.2">
      <c r="A3" s="738" t="s">
        <v>185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738"/>
      <c r="R3" s="738"/>
      <c r="S3" s="738"/>
      <c r="T3" s="738"/>
      <c r="U3" s="738"/>
      <c r="V3" s="738"/>
      <c r="W3" s="738"/>
      <c r="X3" s="738"/>
      <c r="Y3" s="738"/>
    </row>
    <row r="4" spans="1:27" s="739" customFormat="1" ht="12" customHeight="1" x14ac:dyDescent="0.2">
      <c r="A4" s="739" t="s">
        <v>188</v>
      </c>
    </row>
    <row r="5" spans="1:27" s="154" customFormat="1" ht="20.25" customHeight="1" x14ac:dyDescent="0.2">
      <c r="A5" s="739" t="s">
        <v>163</v>
      </c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739"/>
      <c r="R5" s="739"/>
      <c r="S5" s="739"/>
      <c r="T5" s="739"/>
      <c r="U5" s="739"/>
      <c r="V5" s="739"/>
      <c r="W5" s="739"/>
      <c r="X5" s="739"/>
      <c r="Y5" s="739"/>
    </row>
    <row r="6" spans="1:27" s="4" customFormat="1" ht="18.600000000000001" customHeight="1" x14ac:dyDescent="0.2">
      <c r="A6" s="740" t="s">
        <v>164</v>
      </c>
      <c r="B6" s="740"/>
      <c r="C6" s="740"/>
      <c r="D6" s="740"/>
      <c r="E6" s="740"/>
      <c r="F6" s="740"/>
      <c r="G6" s="740"/>
      <c r="H6" s="740"/>
      <c r="I6" s="740"/>
      <c r="J6" s="740"/>
      <c r="K6" s="740"/>
      <c r="L6" s="740"/>
      <c r="M6" s="740"/>
      <c r="N6" s="740"/>
      <c r="O6" s="740"/>
      <c r="P6" s="740"/>
      <c r="Q6" s="740"/>
      <c r="R6" s="740"/>
      <c r="S6" s="740"/>
      <c r="T6" s="740"/>
      <c r="U6" s="740"/>
      <c r="V6" s="740"/>
      <c r="W6" s="740"/>
      <c r="X6" s="740"/>
      <c r="Y6" s="740"/>
      <c r="Z6" s="14"/>
      <c r="AA6" s="14"/>
    </row>
    <row r="7" spans="1:27" s="1" customFormat="1" ht="24" customHeight="1" x14ac:dyDescent="0.2">
      <c r="A7" s="687" t="s">
        <v>131</v>
      </c>
      <c r="B7" s="690" t="s">
        <v>25</v>
      </c>
      <c r="C7" s="693" t="s">
        <v>0</v>
      </c>
      <c r="D7" s="694"/>
      <c r="E7" s="695" t="s">
        <v>18</v>
      </c>
      <c r="F7" s="698" t="s">
        <v>1</v>
      </c>
      <c r="G7" s="681" t="s">
        <v>2</v>
      </c>
      <c r="H7" s="750"/>
      <c r="I7" s="750"/>
      <c r="J7" s="750"/>
      <c r="K7" s="750"/>
      <c r="L7" s="750"/>
      <c r="M7" s="682"/>
      <c r="N7" s="666" t="s">
        <v>216</v>
      </c>
      <c r="O7" s="667"/>
      <c r="P7" s="667"/>
      <c r="Q7" s="694"/>
      <c r="R7" s="666" t="s">
        <v>217</v>
      </c>
      <c r="S7" s="667"/>
      <c r="T7" s="667"/>
      <c r="U7" s="694"/>
      <c r="V7" s="666" t="s">
        <v>218</v>
      </c>
      <c r="W7" s="667"/>
      <c r="X7" s="667"/>
      <c r="Y7" s="668"/>
      <c r="Z7" s="15"/>
      <c r="AA7" s="15"/>
    </row>
    <row r="8" spans="1:27" s="1" customFormat="1" ht="11.25" customHeight="1" x14ac:dyDescent="0.2">
      <c r="A8" s="688"/>
      <c r="B8" s="691"/>
      <c r="C8" s="669" t="s">
        <v>11</v>
      </c>
      <c r="D8" s="671" t="s">
        <v>10</v>
      </c>
      <c r="E8" s="696"/>
      <c r="F8" s="699"/>
      <c r="G8" s="673" t="s">
        <v>3</v>
      </c>
      <c r="H8" s="675" t="s">
        <v>4</v>
      </c>
      <c r="I8" s="677" t="s">
        <v>5</v>
      </c>
      <c r="J8" s="678"/>
      <c r="K8" s="675" t="s">
        <v>7</v>
      </c>
      <c r="L8" s="675" t="s">
        <v>8</v>
      </c>
      <c r="M8" s="679" t="s">
        <v>9</v>
      </c>
      <c r="N8" s="681" t="s">
        <v>12</v>
      </c>
      <c r="O8" s="678"/>
      <c r="P8" s="677" t="s">
        <v>13</v>
      </c>
      <c r="Q8" s="682"/>
      <c r="R8" s="681" t="s">
        <v>14</v>
      </c>
      <c r="S8" s="678"/>
      <c r="T8" s="677" t="s">
        <v>15</v>
      </c>
      <c r="U8" s="682"/>
      <c r="V8" s="681" t="s">
        <v>16</v>
      </c>
      <c r="W8" s="678"/>
      <c r="X8" s="677" t="s">
        <v>17</v>
      </c>
      <c r="Y8" s="678"/>
      <c r="Z8" s="15"/>
      <c r="AA8" s="15"/>
    </row>
    <row r="9" spans="1:27" s="1" customFormat="1" ht="12" customHeight="1" thickBot="1" x14ac:dyDescent="0.25">
      <c r="A9" s="689"/>
      <c r="B9" s="692"/>
      <c r="C9" s="670"/>
      <c r="D9" s="672"/>
      <c r="E9" s="697"/>
      <c r="F9" s="700"/>
      <c r="G9" s="674"/>
      <c r="H9" s="676"/>
      <c r="I9" s="236" t="s">
        <v>6</v>
      </c>
      <c r="J9" s="236" t="s">
        <v>3</v>
      </c>
      <c r="K9" s="676"/>
      <c r="L9" s="676"/>
      <c r="M9" s="680"/>
      <c r="N9" s="235" t="s">
        <v>19</v>
      </c>
      <c r="O9" s="236" t="s">
        <v>5</v>
      </c>
      <c r="P9" s="236" t="s">
        <v>19</v>
      </c>
      <c r="Q9" s="237" t="s">
        <v>5</v>
      </c>
      <c r="R9" s="235" t="s">
        <v>19</v>
      </c>
      <c r="S9" s="236" t="s">
        <v>5</v>
      </c>
      <c r="T9" s="236" t="s">
        <v>19</v>
      </c>
      <c r="U9" s="237" t="s">
        <v>5</v>
      </c>
      <c r="V9" s="235" t="s">
        <v>19</v>
      </c>
      <c r="W9" s="236" t="s">
        <v>5</v>
      </c>
      <c r="X9" s="236" t="s">
        <v>19</v>
      </c>
      <c r="Y9" s="236" t="s">
        <v>5</v>
      </c>
      <c r="Z9" s="15"/>
      <c r="AA9" s="15"/>
    </row>
    <row r="10" spans="1:27" s="5" customFormat="1" ht="15" customHeight="1" thickBot="1" x14ac:dyDescent="0.25">
      <c r="A10" s="189" t="s">
        <v>30</v>
      </c>
      <c r="B10" s="190"/>
      <c r="C10" s="191"/>
      <c r="D10" s="192"/>
      <c r="E10" s="190">
        <f>SUM(E11:E15)</f>
        <v>100</v>
      </c>
      <c r="F10" s="192">
        <f>SUM(F11:F15)</f>
        <v>15</v>
      </c>
      <c r="G10" s="190">
        <f>SUM(G11:G15)</f>
        <v>100</v>
      </c>
      <c r="H10" s="193"/>
      <c r="I10" s="193"/>
      <c r="J10" s="193"/>
      <c r="K10" s="194"/>
      <c r="L10" s="193"/>
      <c r="M10" s="192"/>
      <c r="N10" s="190">
        <f>SUM(N11:N15)</f>
        <v>100</v>
      </c>
      <c r="O10" s="193"/>
      <c r="P10" s="193"/>
      <c r="Q10" s="192"/>
      <c r="R10" s="190"/>
      <c r="S10" s="193"/>
      <c r="T10" s="193"/>
      <c r="U10" s="192"/>
      <c r="V10" s="190"/>
      <c r="W10" s="195"/>
      <c r="X10" s="195"/>
      <c r="Y10" s="195"/>
      <c r="Z10" s="13"/>
      <c r="AA10" s="13"/>
    </row>
    <row r="11" spans="1:27" s="5" customFormat="1" ht="15" customHeight="1" x14ac:dyDescent="0.2">
      <c r="A11" s="268" t="s">
        <v>31</v>
      </c>
      <c r="B11" s="270"/>
      <c r="C11" s="265" t="s">
        <v>28</v>
      </c>
      <c r="D11" s="272"/>
      <c r="E11" s="270">
        <v>20</v>
      </c>
      <c r="F11" s="272">
        <v>3</v>
      </c>
      <c r="G11" s="270">
        <v>20</v>
      </c>
      <c r="H11" s="265"/>
      <c r="I11" s="265"/>
      <c r="J11" s="265"/>
      <c r="K11" s="159"/>
      <c r="L11" s="265"/>
      <c r="M11" s="272"/>
      <c r="N11" s="264">
        <v>20</v>
      </c>
      <c r="O11" s="260"/>
      <c r="P11" s="260"/>
      <c r="Q11" s="262"/>
      <c r="R11" s="264"/>
      <c r="S11" s="260"/>
      <c r="T11" s="260"/>
      <c r="U11" s="262"/>
      <c r="V11" s="264"/>
      <c r="W11" s="188"/>
      <c r="X11" s="188"/>
      <c r="Y11" s="188"/>
      <c r="Z11" s="13"/>
      <c r="AA11" s="13"/>
    </row>
    <row r="12" spans="1:27" s="5" customFormat="1" ht="12.75" customHeight="1" x14ac:dyDescent="0.2">
      <c r="A12" s="285" t="s">
        <v>32</v>
      </c>
      <c r="B12" s="239"/>
      <c r="C12" s="449" t="s">
        <v>28</v>
      </c>
      <c r="D12" s="451"/>
      <c r="E12" s="448">
        <v>20</v>
      </c>
      <c r="F12" s="451">
        <v>3</v>
      </c>
      <c r="G12" s="448">
        <v>20</v>
      </c>
      <c r="H12" s="449"/>
      <c r="I12" s="449"/>
      <c r="J12" s="449"/>
      <c r="K12" s="460"/>
      <c r="L12" s="460"/>
      <c r="M12" s="459"/>
      <c r="N12" s="447">
        <v>20</v>
      </c>
      <c r="O12" s="445"/>
      <c r="P12" s="445"/>
      <c r="Q12" s="446"/>
      <c r="R12" s="447"/>
      <c r="S12" s="245"/>
      <c r="T12" s="245"/>
      <c r="U12" s="257"/>
      <c r="V12" s="243"/>
      <c r="W12" s="20"/>
      <c r="X12" s="20"/>
      <c r="Y12" s="20"/>
      <c r="Z12" s="13"/>
      <c r="AA12" s="13"/>
    </row>
    <row r="13" spans="1:27" s="5" customFormat="1" ht="12.75" customHeight="1" x14ac:dyDescent="0.2">
      <c r="A13" s="285" t="s">
        <v>33</v>
      </c>
      <c r="B13" s="239"/>
      <c r="C13" s="449" t="s">
        <v>28</v>
      </c>
      <c r="D13" s="451"/>
      <c r="E13" s="448">
        <v>20</v>
      </c>
      <c r="F13" s="451">
        <v>3</v>
      </c>
      <c r="G13" s="448">
        <v>20</v>
      </c>
      <c r="H13" s="449"/>
      <c r="I13" s="449"/>
      <c r="J13" s="449"/>
      <c r="K13" s="460"/>
      <c r="L13" s="460"/>
      <c r="M13" s="459"/>
      <c r="N13" s="447">
        <v>20</v>
      </c>
      <c r="O13" s="445"/>
      <c r="P13" s="445"/>
      <c r="Q13" s="446"/>
      <c r="R13" s="447"/>
      <c r="S13" s="245"/>
      <c r="T13" s="245"/>
      <c r="U13" s="257"/>
      <c r="V13" s="243"/>
      <c r="W13" s="20"/>
      <c r="X13" s="20"/>
      <c r="Y13" s="20"/>
      <c r="Z13" s="13"/>
      <c r="AA13" s="13"/>
    </row>
    <row r="14" spans="1:27" s="5" customFormat="1" ht="13.5" customHeight="1" x14ac:dyDescent="0.2">
      <c r="A14" s="285" t="s">
        <v>34</v>
      </c>
      <c r="B14" s="239"/>
      <c r="C14" s="449" t="s">
        <v>28</v>
      </c>
      <c r="D14" s="451"/>
      <c r="E14" s="448">
        <v>20</v>
      </c>
      <c r="F14" s="451">
        <v>3</v>
      </c>
      <c r="G14" s="448">
        <v>20</v>
      </c>
      <c r="H14" s="449"/>
      <c r="I14" s="449"/>
      <c r="J14" s="449"/>
      <c r="K14" s="460"/>
      <c r="L14" s="460"/>
      <c r="M14" s="459"/>
      <c r="N14" s="447">
        <v>20</v>
      </c>
      <c r="O14" s="445"/>
      <c r="P14" s="445"/>
      <c r="Q14" s="446"/>
      <c r="R14" s="447"/>
      <c r="S14" s="245"/>
      <c r="T14" s="245"/>
      <c r="U14" s="257"/>
      <c r="V14" s="243"/>
      <c r="W14" s="20"/>
      <c r="X14" s="20"/>
      <c r="Y14" s="20"/>
      <c r="Z14" s="13"/>
      <c r="AA14" s="13"/>
    </row>
    <row r="15" spans="1:27" s="5" customFormat="1" ht="15" customHeight="1" thickBot="1" x14ac:dyDescent="0.25">
      <c r="A15" s="269" t="s">
        <v>35</v>
      </c>
      <c r="B15" s="271"/>
      <c r="C15" s="452" t="s">
        <v>28</v>
      </c>
      <c r="D15" s="454"/>
      <c r="E15" s="453">
        <v>20</v>
      </c>
      <c r="F15" s="454">
        <v>3</v>
      </c>
      <c r="G15" s="453">
        <v>20</v>
      </c>
      <c r="H15" s="452"/>
      <c r="I15" s="452"/>
      <c r="J15" s="452"/>
      <c r="K15" s="48"/>
      <c r="L15" s="48"/>
      <c r="M15" s="49"/>
      <c r="N15" s="441">
        <v>20</v>
      </c>
      <c r="O15" s="442"/>
      <c r="P15" s="442"/>
      <c r="Q15" s="444"/>
      <c r="R15" s="441"/>
      <c r="S15" s="259"/>
      <c r="T15" s="259"/>
      <c r="U15" s="263"/>
      <c r="V15" s="258"/>
      <c r="W15" s="50"/>
      <c r="X15" s="50"/>
      <c r="Y15" s="50"/>
      <c r="Z15" s="13"/>
      <c r="AA15" s="13"/>
    </row>
    <row r="16" spans="1:27" s="5" customFormat="1" ht="15.75" customHeight="1" thickBot="1" x14ac:dyDescent="0.25">
      <c r="A16" s="168" t="s">
        <v>26</v>
      </c>
      <c r="B16" s="172"/>
      <c r="C16" s="175"/>
      <c r="D16" s="173"/>
      <c r="E16" s="172">
        <f>SUM(E17:E20)</f>
        <v>120</v>
      </c>
      <c r="F16" s="173">
        <f>SUM(F17:F20)</f>
        <v>13</v>
      </c>
      <c r="G16" s="172">
        <f>SUM(G17:G20)</f>
        <v>120</v>
      </c>
      <c r="H16" s="175"/>
      <c r="I16" s="175"/>
      <c r="J16" s="175"/>
      <c r="K16" s="196"/>
      <c r="L16" s="196"/>
      <c r="M16" s="197"/>
      <c r="N16" s="463">
        <f>SUM(N17:N19)</f>
        <v>60</v>
      </c>
      <c r="O16" s="177"/>
      <c r="P16" s="177">
        <f>SUM(P17:P20)</f>
        <v>60</v>
      </c>
      <c r="Q16" s="178"/>
      <c r="R16" s="463"/>
      <c r="S16" s="177"/>
      <c r="T16" s="177"/>
      <c r="U16" s="178"/>
      <c r="V16" s="176"/>
      <c r="W16" s="198"/>
      <c r="X16" s="198"/>
      <c r="Y16" s="198"/>
      <c r="Z16" s="13"/>
      <c r="AA16" s="13"/>
    </row>
    <row r="17" spans="1:27" s="5" customFormat="1" ht="11.25" customHeight="1" x14ac:dyDescent="0.2">
      <c r="A17" s="285" t="s">
        <v>37</v>
      </c>
      <c r="B17" s="239"/>
      <c r="C17" s="449" t="s">
        <v>20</v>
      </c>
      <c r="D17" s="451"/>
      <c r="E17" s="448">
        <v>30</v>
      </c>
      <c r="F17" s="451">
        <v>3</v>
      </c>
      <c r="G17" s="448">
        <v>30</v>
      </c>
      <c r="H17" s="449"/>
      <c r="I17" s="449"/>
      <c r="J17" s="449"/>
      <c r="K17" s="460"/>
      <c r="L17" s="460"/>
      <c r="M17" s="459"/>
      <c r="N17" s="447">
        <v>30</v>
      </c>
      <c r="O17" s="445"/>
      <c r="P17" s="445"/>
      <c r="Q17" s="446"/>
      <c r="R17" s="447"/>
      <c r="S17" s="245"/>
      <c r="T17" s="245"/>
      <c r="U17" s="257"/>
      <c r="V17" s="243"/>
      <c r="W17" s="20"/>
      <c r="X17" s="20"/>
      <c r="Y17" s="20"/>
      <c r="Z17" s="13"/>
      <c r="AA17" s="13"/>
    </row>
    <row r="18" spans="1:27" s="5" customFormat="1" ht="14.25" customHeight="1" x14ac:dyDescent="0.2">
      <c r="A18" s="320" t="s">
        <v>38</v>
      </c>
      <c r="B18" s="239"/>
      <c r="C18" s="449" t="s">
        <v>20</v>
      </c>
      <c r="D18" s="451"/>
      <c r="E18" s="448">
        <v>30</v>
      </c>
      <c r="F18" s="451">
        <v>4</v>
      </c>
      <c r="G18" s="448">
        <v>30</v>
      </c>
      <c r="H18" s="449"/>
      <c r="I18" s="449"/>
      <c r="J18" s="449"/>
      <c r="K18" s="460"/>
      <c r="L18" s="460"/>
      <c r="M18" s="459"/>
      <c r="N18" s="447">
        <v>30</v>
      </c>
      <c r="O18" s="445"/>
      <c r="P18" s="445"/>
      <c r="Q18" s="446"/>
      <c r="R18" s="447"/>
      <c r="S18" s="245"/>
      <c r="T18" s="245"/>
      <c r="U18" s="257"/>
      <c r="V18" s="243"/>
      <c r="W18" s="20"/>
      <c r="X18" s="20"/>
      <c r="Y18" s="20"/>
      <c r="Z18" s="13"/>
      <c r="AA18" s="13"/>
    </row>
    <row r="19" spans="1:27" s="5" customFormat="1" ht="15.75" customHeight="1" x14ac:dyDescent="0.2">
      <c r="A19" s="65" t="s">
        <v>22</v>
      </c>
      <c r="B19" s="240"/>
      <c r="C19" s="438"/>
      <c r="D19" s="458" t="s">
        <v>20</v>
      </c>
      <c r="E19" s="462">
        <v>30</v>
      </c>
      <c r="F19" s="458">
        <v>3</v>
      </c>
      <c r="G19" s="462">
        <v>30</v>
      </c>
      <c r="H19" s="457"/>
      <c r="I19" s="457"/>
      <c r="J19" s="457"/>
      <c r="K19" s="466"/>
      <c r="L19" s="457"/>
      <c r="M19" s="458"/>
      <c r="N19" s="464"/>
      <c r="O19" s="438"/>
      <c r="P19" s="438">
        <v>30</v>
      </c>
      <c r="Q19" s="450"/>
      <c r="R19" s="464"/>
      <c r="S19" s="217"/>
      <c r="T19" s="217"/>
      <c r="U19" s="228"/>
      <c r="V19" s="244"/>
      <c r="W19" s="199"/>
      <c r="X19" s="199"/>
      <c r="Y19" s="199"/>
      <c r="Z19" s="13"/>
      <c r="AA19" s="13"/>
    </row>
    <row r="20" spans="1:27" s="5" customFormat="1" ht="15.75" customHeight="1" thickBot="1" x14ac:dyDescent="0.25">
      <c r="A20" s="269" t="s">
        <v>36</v>
      </c>
      <c r="B20" s="271"/>
      <c r="C20" s="259"/>
      <c r="D20" s="273" t="s">
        <v>20</v>
      </c>
      <c r="E20" s="271">
        <v>30</v>
      </c>
      <c r="F20" s="273">
        <v>3</v>
      </c>
      <c r="G20" s="271">
        <v>30</v>
      </c>
      <c r="H20" s="266"/>
      <c r="I20" s="266"/>
      <c r="J20" s="266"/>
      <c r="K20" s="48"/>
      <c r="L20" s="266"/>
      <c r="M20" s="273"/>
      <c r="N20" s="258"/>
      <c r="O20" s="259"/>
      <c r="P20" s="259">
        <v>30</v>
      </c>
      <c r="Q20" s="263"/>
      <c r="R20" s="258"/>
      <c r="S20" s="259"/>
      <c r="T20" s="259"/>
      <c r="U20" s="263"/>
      <c r="V20" s="258"/>
      <c r="W20" s="50"/>
      <c r="X20" s="50"/>
      <c r="Y20" s="50"/>
      <c r="Z20" s="13"/>
      <c r="AA20" s="13"/>
    </row>
    <row r="21" spans="1:27" s="5" customFormat="1" ht="14.25" customHeight="1" thickBot="1" x14ac:dyDescent="0.25">
      <c r="A21" s="200" t="s">
        <v>27</v>
      </c>
      <c r="B21" s="201"/>
      <c r="C21" s="193"/>
      <c r="D21" s="192"/>
      <c r="E21" s="190">
        <f>SUM(E22:E24)</f>
        <v>60</v>
      </c>
      <c r="F21" s="192">
        <f>SUM(F22:F24)</f>
        <v>10</v>
      </c>
      <c r="G21" s="190">
        <f>SUM(G22:G24)</f>
        <v>40</v>
      </c>
      <c r="H21" s="193"/>
      <c r="I21" s="193">
        <f>SUM(I22:I24)</f>
        <v>20</v>
      </c>
      <c r="J21" s="193"/>
      <c r="K21" s="202"/>
      <c r="L21" s="193"/>
      <c r="M21" s="192"/>
      <c r="N21" s="190"/>
      <c r="O21" s="193"/>
      <c r="P21" s="193">
        <f>SUM(P22:P24)</f>
        <v>40</v>
      </c>
      <c r="Q21" s="192">
        <f>SUM(Q22:Q24)</f>
        <v>20</v>
      </c>
      <c r="R21" s="190"/>
      <c r="S21" s="193"/>
      <c r="T21" s="193"/>
      <c r="U21" s="192"/>
      <c r="V21" s="190"/>
      <c r="W21" s="203"/>
      <c r="X21" s="203"/>
      <c r="Y21" s="203"/>
      <c r="Z21" s="13"/>
      <c r="AA21" s="13"/>
    </row>
    <row r="22" spans="1:27" s="37" customFormat="1" ht="15.75" customHeight="1" x14ac:dyDescent="0.2">
      <c r="A22" s="268" t="s">
        <v>176</v>
      </c>
      <c r="B22" s="270"/>
      <c r="C22" s="265"/>
      <c r="D22" s="272" t="s">
        <v>28</v>
      </c>
      <c r="E22" s="270">
        <v>20</v>
      </c>
      <c r="F22" s="272">
        <v>3</v>
      </c>
      <c r="G22" s="270">
        <v>20</v>
      </c>
      <c r="H22" s="265"/>
      <c r="I22" s="265"/>
      <c r="J22" s="265"/>
      <c r="K22" s="159"/>
      <c r="L22" s="265"/>
      <c r="M22" s="272"/>
      <c r="N22" s="264"/>
      <c r="O22" s="260"/>
      <c r="P22" s="260">
        <v>20</v>
      </c>
      <c r="Q22" s="262"/>
      <c r="R22" s="264"/>
      <c r="S22" s="260"/>
      <c r="T22" s="260"/>
      <c r="U22" s="262"/>
      <c r="V22" s="264"/>
      <c r="W22" s="188"/>
      <c r="X22" s="188"/>
      <c r="Y22" s="188"/>
      <c r="Z22" s="13"/>
      <c r="AA22" s="13"/>
    </row>
    <row r="23" spans="1:27" s="37" customFormat="1" ht="14.25" customHeight="1" x14ac:dyDescent="0.2">
      <c r="A23" s="267" t="s">
        <v>39</v>
      </c>
      <c r="B23" s="239"/>
      <c r="C23" s="241"/>
      <c r="D23" s="242" t="s">
        <v>28</v>
      </c>
      <c r="E23" s="239">
        <v>20</v>
      </c>
      <c r="F23" s="242">
        <v>3</v>
      </c>
      <c r="G23" s="239">
        <v>20</v>
      </c>
      <c r="H23" s="241"/>
      <c r="I23" s="241"/>
      <c r="J23" s="241"/>
      <c r="K23" s="274"/>
      <c r="L23" s="241"/>
      <c r="M23" s="242"/>
      <c r="N23" s="243"/>
      <c r="O23" s="31"/>
      <c r="P23" s="245">
        <v>20</v>
      </c>
      <c r="Q23" s="32"/>
      <c r="R23" s="317"/>
      <c r="S23" s="31"/>
      <c r="T23" s="31"/>
      <c r="U23" s="32"/>
      <c r="V23" s="317"/>
      <c r="W23" s="20"/>
      <c r="X23" s="20"/>
      <c r="Y23" s="20"/>
      <c r="Z23" s="13"/>
      <c r="AA23" s="13"/>
    </row>
    <row r="24" spans="1:27" s="37" customFormat="1" ht="37.5" customHeight="1" thickBot="1" x14ac:dyDescent="0.25">
      <c r="A24" s="269" t="s">
        <v>173</v>
      </c>
      <c r="B24" s="59" t="s">
        <v>132</v>
      </c>
      <c r="C24" s="266"/>
      <c r="D24" s="273" t="s">
        <v>28</v>
      </c>
      <c r="E24" s="271">
        <v>20</v>
      </c>
      <c r="F24" s="273">
        <v>4</v>
      </c>
      <c r="G24" s="271"/>
      <c r="H24" s="266"/>
      <c r="I24" s="266">
        <v>20</v>
      </c>
      <c r="J24" s="266"/>
      <c r="K24" s="48"/>
      <c r="L24" s="266"/>
      <c r="M24" s="273"/>
      <c r="N24" s="258"/>
      <c r="O24" s="52"/>
      <c r="P24" s="259"/>
      <c r="Q24" s="263">
        <v>20</v>
      </c>
      <c r="R24" s="53"/>
      <c r="S24" s="52"/>
      <c r="T24" s="52"/>
      <c r="U24" s="54"/>
      <c r="V24" s="53"/>
      <c r="W24" s="50"/>
      <c r="X24" s="50"/>
      <c r="Y24" s="50"/>
      <c r="Z24" s="13"/>
      <c r="AA24" s="13"/>
    </row>
    <row r="25" spans="1:27" s="37" customFormat="1" ht="15.75" customHeight="1" thickBot="1" x14ac:dyDescent="0.25">
      <c r="A25" s="168" t="s">
        <v>40</v>
      </c>
      <c r="B25" s="172"/>
      <c r="C25" s="175"/>
      <c r="D25" s="173"/>
      <c r="E25" s="172">
        <f>SUM(E26:E27)</f>
        <v>30</v>
      </c>
      <c r="F25" s="173">
        <f>SUM(F26:F27)</f>
        <v>4</v>
      </c>
      <c r="G25" s="172">
        <f>SUM(G26:G27)</f>
        <v>30</v>
      </c>
      <c r="H25" s="175"/>
      <c r="I25" s="175"/>
      <c r="J25" s="175"/>
      <c r="K25" s="196"/>
      <c r="L25" s="196"/>
      <c r="M25" s="197"/>
      <c r="N25" s="176"/>
      <c r="O25" s="177"/>
      <c r="P25" s="177">
        <f>SUM(P26:P27)</f>
        <v>30</v>
      </c>
      <c r="Q25" s="178"/>
      <c r="R25" s="176"/>
      <c r="S25" s="177"/>
      <c r="T25" s="177"/>
      <c r="U25" s="178"/>
      <c r="V25" s="176"/>
      <c r="W25" s="198"/>
      <c r="X25" s="198"/>
      <c r="Y25" s="198"/>
      <c r="Z25" s="13"/>
      <c r="AA25" s="13"/>
    </row>
    <row r="26" spans="1:27" s="39" customFormat="1" ht="14.25" customHeight="1" x14ac:dyDescent="0.2">
      <c r="A26" s="204" t="s">
        <v>41</v>
      </c>
      <c r="B26" s="205"/>
      <c r="C26" s="44"/>
      <c r="D26" s="311" t="s">
        <v>28</v>
      </c>
      <c r="E26" s="205">
        <v>15</v>
      </c>
      <c r="F26" s="311">
        <v>2</v>
      </c>
      <c r="G26" s="205">
        <v>15</v>
      </c>
      <c r="H26" s="315"/>
      <c r="I26" s="315"/>
      <c r="J26" s="315"/>
      <c r="K26" s="315"/>
      <c r="L26" s="315"/>
      <c r="M26" s="311"/>
      <c r="N26" s="205"/>
      <c r="O26" s="315"/>
      <c r="P26" s="315">
        <v>15</v>
      </c>
      <c r="Q26" s="311"/>
      <c r="R26" s="205"/>
      <c r="S26" s="315"/>
      <c r="T26" s="315"/>
      <c r="U26" s="311"/>
      <c r="V26" s="205"/>
      <c r="W26" s="51"/>
      <c r="X26" s="51"/>
      <c r="Y26" s="51"/>
      <c r="Z26" s="38"/>
      <c r="AA26" s="38"/>
    </row>
    <row r="27" spans="1:27" s="5" customFormat="1" ht="15.75" customHeight="1" thickBot="1" x14ac:dyDescent="0.25">
      <c r="A27" s="63" t="s">
        <v>42</v>
      </c>
      <c r="B27" s="309"/>
      <c r="C27" s="55"/>
      <c r="D27" s="312" t="s">
        <v>28</v>
      </c>
      <c r="E27" s="309">
        <v>15</v>
      </c>
      <c r="F27" s="312">
        <v>2</v>
      </c>
      <c r="G27" s="309">
        <v>15</v>
      </c>
      <c r="H27" s="310"/>
      <c r="I27" s="310"/>
      <c r="J27" s="310"/>
      <c r="K27" s="56"/>
      <c r="L27" s="56"/>
      <c r="M27" s="57"/>
      <c r="N27" s="309"/>
      <c r="O27" s="310"/>
      <c r="P27" s="310">
        <v>15</v>
      </c>
      <c r="Q27" s="312"/>
      <c r="R27" s="309"/>
      <c r="S27" s="310"/>
      <c r="T27" s="310"/>
      <c r="U27" s="312"/>
      <c r="V27" s="309"/>
      <c r="W27" s="310"/>
      <c r="X27" s="310"/>
      <c r="Y27" s="310"/>
      <c r="Z27" s="13"/>
      <c r="AA27" s="13"/>
    </row>
    <row r="28" spans="1:27" s="5" customFormat="1" ht="15" customHeight="1" thickBot="1" x14ac:dyDescent="0.25">
      <c r="A28" s="168" t="s">
        <v>43</v>
      </c>
      <c r="B28" s="206"/>
      <c r="C28" s="175"/>
      <c r="D28" s="173"/>
      <c r="E28" s="172">
        <f>SUM(E29:E32)</f>
        <v>100</v>
      </c>
      <c r="F28" s="173">
        <f>SUM(F29:F32)</f>
        <v>16</v>
      </c>
      <c r="G28" s="172"/>
      <c r="H28" s="196"/>
      <c r="I28" s="175">
        <f>SUM(I29:I32)</f>
        <v>20</v>
      </c>
      <c r="J28" s="175">
        <f>SUM(J29:J32)</f>
        <v>20</v>
      </c>
      <c r="K28" s="196">
        <f>SUM(K29:K32)</f>
        <v>60</v>
      </c>
      <c r="L28" s="196"/>
      <c r="M28" s="197"/>
      <c r="N28" s="176"/>
      <c r="O28" s="177">
        <f>SUM(O29:O32)</f>
        <v>50</v>
      </c>
      <c r="P28" s="177"/>
      <c r="Q28" s="178">
        <f>SUM(Q29:Q32)</f>
        <v>50</v>
      </c>
      <c r="R28" s="176"/>
      <c r="S28" s="177"/>
      <c r="T28" s="177"/>
      <c r="U28" s="178"/>
      <c r="V28" s="176"/>
      <c r="W28" s="177"/>
      <c r="X28" s="177"/>
      <c r="Y28" s="177"/>
      <c r="Z28" s="13"/>
      <c r="AA28" s="13"/>
    </row>
    <row r="29" spans="1:27" s="155" customFormat="1" ht="14.25" customHeight="1" x14ac:dyDescent="0.2">
      <c r="A29" s="268" t="s">
        <v>44</v>
      </c>
      <c r="B29" s="270"/>
      <c r="C29" s="265" t="s">
        <v>21</v>
      </c>
      <c r="D29" s="272"/>
      <c r="E29" s="270">
        <v>20</v>
      </c>
      <c r="F29" s="272">
        <v>4</v>
      </c>
      <c r="G29" s="270"/>
      <c r="H29" s="159"/>
      <c r="I29" s="265">
        <v>20</v>
      </c>
      <c r="J29" s="265"/>
      <c r="K29" s="159"/>
      <c r="L29" s="159"/>
      <c r="M29" s="160"/>
      <c r="N29" s="264"/>
      <c r="O29" s="260">
        <v>20</v>
      </c>
      <c r="P29" s="260"/>
      <c r="Q29" s="262"/>
      <c r="R29" s="264"/>
      <c r="S29" s="260"/>
      <c r="T29" s="260"/>
      <c r="U29" s="262"/>
      <c r="V29" s="264"/>
      <c r="W29" s="260"/>
      <c r="X29" s="260"/>
      <c r="Y29" s="260"/>
      <c r="Z29" s="17"/>
      <c r="AA29" s="17"/>
    </row>
    <row r="30" spans="1:27" s="5" customFormat="1" ht="15.75" customHeight="1" x14ac:dyDescent="0.2">
      <c r="A30" s="267" t="s">
        <v>45</v>
      </c>
      <c r="B30" s="239"/>
      <c r="C30" s="241"/>
      <c r="D30" s="451" t="s">
        <v>28</v>
      </c>
      <c r="E30" s="448">
        <v>20</v>
      </c>
      <c r="F30" s="451">
        <v>4</v>
      </c>
      <c r="G30" s="448"/>
      <c r="H30" s="460"/>
      <c r="I30" s="449"/>
      <c r="J30" s="449">
        <v>20</v>
      </c>
      <c r="K30" s="460"/>
      <c r="L30" s="460"/>
      <c r="M30" s="459"/>
      <c r="N30" s="447"/>
      <c r="O30" s="445"/>
      <c r="P30" s="445"/>
      <c r="Q30" s="446">
        <v>20</v>
      </c>
      <c r="R30" s="447"/>
      <c r="S30" s="445"/>
      <c r="T30" s="245"/>
      <c r="U30" s="257"/>
      <c r="V30" s="243"/>
      <c r="W30" s="245"/>
      <c r="X30" s="245"/>
      <c r="Y30" s="245"/>
      <c r="Z30" s="13"/>
      <c r="AA30" s="13"/>
    </row>
    <row r="31" spans="1:27" s="5" customFormat="1" ht="10.5" customHeight="1" x14ac:dyDescent="0.2">
      <c r="A31" s="731" t="s">
        <v>46</v>
      </c>
      <c r="B31" s="734" t="s">
        <v>132</v>
      </c>
      <c r="C31" s="657" t="s">
        <v>28</v>
      </c>
      <c r="D31" s="736" t="s">
        <v>28</v>
      </c>
      <c r="E31" s="651">
        <v>60</v>
      </c>
      <c r="F31" s="34">
        <v>4</v>
      </c>
      <c r="G31" s="651"/>
      <c r="H31" s="654"/>
      <c r="I31" s="657"/>
      <c r="J31" s="657"/>
      <c r="K31" s="654">
        <v>60</v>
      </c>
      <c r="L31" s="654"/>
      <c r="M31" s="732"/>
      <c r="N31" s="663"/>
      <c r="O31" s="630">
        <v>30</v>
      </c>
      <c r="P31" s="630"/>
      <c r="Q31" s="660">
        <v>30</v>
      </c>
      <c r="R31" s="663"/>
      <c r="S31" s="630"/>
      <c r="T31" s="630"/>
      <c r="U31" s="660"/>
      <c r="V31" s="663"/>
      <c r="W31" s="630"/>
      <c r="X31" s="630"/>
      <c r="Y31" s="630"/>
      <c r="Z31" s="13"/>
      <c r="AA31" s="13"/>
    </row>
    <row r="32" spans="1:27" s="5" customFormat="1" ht="10.5" customHeight="1" thickBot="1" x14ac:dyDescent="0.25">
      <c r="A32" s="703"/>
      <c r="B32" s="735"/>
      <c r="C32" s="659"/>
      <c r="D32" s="684"/>
      <c r="E32" s="653"/>
      <c r="F32" s="455">
        <v>4</v>
      </c>
      <c r="G32" s="653"/>
      <c r="H32" s="656"/>
      <c r="I32" s="659"/>
      <c r="J32" s="659"/>
      <c r="K32" s="656"/>
      <c r="L32" s="656"/>
      <c r="M32" s="733"/>
      <c r="N32" s="665"/>
      <c r="O32" s="632"/>
      <c r="P32" s="632"/>
      <c r="Q32" s="662"/>
      <c r="R32" s="665"/>
      <c r="S32" s="632"/>
      <c r="T32" s="632"/>
      <c r="U32" s="662"/>
      <c r="V32" s="665"/>
      <c r="W32" s="632"/>
      <c r="X32" s="632"/>
      <c r="Y32" s="632"/>
      <c r="Z32" s="13"/>
      <c r="AA32" s="13"/>
    </row>
    <row r="33" spans="1:27" s="5" customFormat="1" ht="15.75" customHeight="1" thickBot="1" x14ac:dyDescent="0.25">
      <c r="A33" s="189" t="s">
        <v>23</v>
      </c>
      <c r="B33" s="201"/>
      <c r="C33" s="193"/>
      <c r="D33" s="192"/>
      <c r="E33" s="190">
        <f>SUM(E34:E37)</f>
        <v>90</v>
      </c>
      <c r="F33" s="192">
        <f>SUM(F34:F37)</f>
        <v>14</v>
      </c>
      <c r="G33" s="190">
        <f>SUM(G34:G37)</f>
        <v>30</v>
      </c>
      <c r="H33" s="208"/>
      <c r="I33" s="193"/>
      <c r="J33" s="193"/>
      <c r="K33" s="202"/>
      <c r="L33" s="194">
        <f>SUM(L34:L37)</f>
        <v>60</v>
      </c>
      <c r="M33" s="209"/>
      <c r="N33" s="190"/>
      <c r="O33" s="193"/>
      <c r="P33" s="193"/>
      <c r="Q33" s="192"/>
      <c r="R33" s="190">
        <f>SUM(R34:R37)</f>
        <v>30</v>
      </c>
      <c r="S33" s="193"/>
      <c r="T33" s="193"/>
      <c r="U33" s="192">
        <f>SUM(U34:U37)</f>
        <v>15</v>
      </c>
      <c r="V33" s="190"/>
      <c r="W33" s="193">
        <f>SUM(W34:W37)</f>
        <v>15</v>
      </c>
      <c r="X33" s="193"/>
      <c r="Y33" s="193">
        <f>SUM(Y34:Y37)</f>
        <v>30</v>
      </c>
      <c r="Z33" s="13"/>
      <c r="AA33" s="13"/>
    </row>
    <row r="34" spans="1:27" s="5" customFormat="1" ht="12.75" customHeight="1" x14ac:dyDescent="0.2">
      <c r="A34" s="268" t="s">
        <v>47</v>
      </c>
      <c r="B34" s="270"/>
      <c r="C34" s="265" t="s">
        <v>20</v>
      </c>
      <c r="D34" s="455"/>
      <c r="E34" s="461">
        <v>30</v>
      </c>
      <c r="F34" s="455">
        <v>5</v>
      </c>
      <c r="G34" s="461">
        <v>30</v>
      </c>
      <c r="H34" s="207"/>
      <c r="I34" s="456"/>
      <c r="J34" s="456"/>
      <c r="K34" s="456"/>
      <c r="L34" s="25"/>
      <c r="M34" s="455"/>
      <c r="N34" s="440"/>
      <c r="O34" s="439"/>
      <c r="P34" s="439"/>
      <c r="Q34" s="443"/>
      <c r="R34" s="440">
        <v>30</v>
      </c>
      <c r="S34" s="439"/>
      <c r="T34" s="260"/>
      <c r="U34" s="262"/>
      <c r="V34" s="264"/>
      <c r="W34" s="260"/>
      <c r="X34" s="260"/>
      <c r="Y34" s="260"/>
      <c r="Z34" s="13"/>
      <c r="AA34" s="13"/>
    </row>
    <row r="35" spans="1:27" s="5" customFormat="1" ht="12.75" customHeight="1" x14ac:dyDescent="0.2">
      <c r="A35" s="636" t="s">
        <v>24</v>
      </c>
      <c r="B35" s="639" t="s">
        <v>132</v>
      </c>
      <c r="C35" s="642" t="s">
        <v>21</v>
      </c>
      <c r="D35" s="645" t="s">
        <v>177</v>
      </c>
      <c r="E35" s="648">
        <v>60</v>
      </c>
      <c r="F35" s="458">
        <v>2</v>
      </c>
      <c r="G35" s="651"/>
      <c r="H35" s="654"/>
      <c r="I35" s="657"/>
      <c r="J35" s="657"/>
      <c r="K35" s="657"/>
      <c r="L35" s="630">
        <v>60</v>
      </c>
      <c r="M35" s="736"/>
      <c r="N35" s="663"/>
      <c r="O35" s="630"/>
      <c r="P35" s="630"/>
      <c r="Q35" s="660"/>
      <c r="R35" s="663"/>
      <c r="S35" s="630"/>
      <c r="T35" s="630"/>
      <c r="U35" s="660">
        <v>15</v>
      </c>
      <c r="V35" s="663"/>
      <c r="W35" s="630">
        <v>15</v>
      </c>
      <c r="X35" s="630"/>
      <c r="Y35" s="633">
        <v>30</v>
      </c>
      <c r="Z35" s="13"/>
      <c r="AA35" s="13"/>
    </row>
    <row r="36" spans="1:27" s="5" customFormat="1" ht="12.75" customHeight="1" x14ac:dyDescent="0.2">
      <c r="A36" s="637"/>
      <c r="B36" s="640"/>
      <c r="C36" s="643"/>
      <c r="D36" s="646"/>
      <c r="E36" s="649"/>
      <c r="F36" s="35">
        <v>2</v>
      </c>
      <c r="G36" s="652"/>
      <c r="H36" s="655"/>
      <c r="I36" s="658"/>
      <c r="J36" s="658"/>
      <c r="K36" s="658"/>
      <c r="L36" s="631"/>
      <c r="M36" s="743"/>
      <c r="N36" s="664"/>
      <c r="O36" s="631"/>
      <c r="P36" s="631"/>
      <c r="Q36" s="661"/>
      <c r="R36" s="664"/>
      <c r="S36" s="631"/>
      <c r="T36" s="631"/>
      <c r="U36" s="661"/>
      <c r="V36" s="664"/>
      <c r="W36" s="631"/>
      <c r="X36" s="631"/>
      <c r="Y36" s="634"/>
      <c r="Z36" s="13"/>
      <c r="AA36" s="13"/>
    </row>
    <row r="37" spans="1:27" s="5" customFormat="1" ht="11.25" customHeight="1" thickBot="1" x14ac:dyDescent="0.25">
      <c r="A37" s="638"/>
      <c r="B37" s="641"/>
      <c r="C37" s="644"/>
      <c r="D37" s="647"/>
      <c r="E37" s="650"/>
      <c r="F37" s="465">
        <v>5</v>
      </c>
      <c r="G37" s="653"/>
      <c r="H37" s="656"/>
      <c r="I37" s="659"/>
      <c r="J37" s="659"/>
      <c r="K37" s="659"/>
      <c r="L37" s="632"/>
      <c r="M37" s="684"/>
      <c r="N37" s="665"/>
      <c r="O37" s="632"/>
      <c r="P37" s="632"/>
      <c r="Q37" s="662"/>
      <c r="R37" s="665"/>
      <c r="S37" s="632"/>
      <c r="T37" s="632"/>
      <c r="U37" s="662"/>
      <c r="V37" s="665"/>
      <c r="W37" s="632"/>
      <c r="X37" s="632"/>
      <c r="Y37" s="635"/>
      <c r="Z37" s="13"/>
      <c r="AA37" s="13"/>
    </row>
    <row r="38" spans="1:27" s="40" customFormat="1" ht="12.75" customHeight="1" x14ac:dyDescent="0.2">
      <c r="A38" s="60" t="s">
        <v>48</v>
      </c>
      <c r="B38" s="58" t="s">
        <v>132</v>
      </c>
      <c r="C38" s="45"/>
      <c r="D38" s="71" t="s">
        <v>28</v>
      </c>
      <c r="E38" s="70">
        <v>20</v>
      </c>
      <c r="F38" s="71">
        <v>2</v>
      </c>
      <c r="G38" s="70"/>
      <c r="H38" s="45"/>
      <c r="I38" s="45">
        <v>20</v>
      </c>
      <c r="J38" s="45"/>
      <c r="K38" s="45"/>
      <c r="L38" s="45"/>
      <c r="M38" s="71"/>
      <c r="N38" s="70"/>
      <c r="O38" s="45"/>
      <c r="P38" s="45"/>
      <c r="Q38" s="71">
        <v>20</v>
      </c>
      <c r="R38" s="70"/>
      <c r="S38" s="45"/>
      <c r="T38" s="45"/>
      <c r="U38" s="71"/>
      <c r="V38" s="70"/>
      <c r="W38" s="45"/>
      <c r="X38" s="45"/>
      <c r="Y38" s="45"/>
      <c r="Z38" s="38"/>
      <c r="AA38" s="38"/>
    </row>
    <row r="39" spans="1:27" s="40" customFormat="1" ht="27" customHeight="1" x14ac:dyDescent="0.2">
      <c r="A39" s="687" t="s">
        <v>182</v>
      </c>
      <c r="B39" s="690" t="s">
        <v>25</v>
      </c>
      <c r="C39" s="693" t="s">
        <v>0</v>
      </c>
      <c r="D39" s="694"/>
      <c r="E39" s="695" t="s">
        <v>18</v>
      </c>
      <c r="F39" s="698" t="s">
        <v>1</v>
      </c>
      <c r="G39" s="681" t="s">
        <v>2</v>
      </c>
      <c r="H39" s="750"/>
      <c r="I39" s="750"/>
      <c r="J39" s="750"/>
      <c r="K39" s="750"/>
      <c r="L39" s="750"/>
      <c r="M39" s="682"/>
      <c r="N39" s="666" t="s">
        <v>207</v>
      </c>
      <c r="O39" s="667"/>
      <c r="P39" s="667"/>
      <c r="Q39" s="694"/>
      <c r="R39" s="666" t="s">
        <v>217</v>
      </c>
      <c r="S39" s="667"/>
      <c r="T39" s="667"/>
      <c r="U39" s="694"/>
      <c r="V39" s="666" t="s">
        <v>218</v>
      </c>
      <c r="W39" s="667"/>
      <c r="X39" s="667"/>
      <c r="Y39" s="668"/>
      <c r="Z39" s="38"/>
      <c r="AA39" s="38"/>
    </row>
    <row r="40" spans="1:27" s="40" customFormat="1" ht="12.75" customHeight="1" x14ac:dyDescent="0.2">
      <c r="A40" s="688"/>
      <c r="B40" s="691"/>
      <c r="C40" s="669" t="s">
        <v>11</v>
      </c>
      <c r="D40" s="671" t="s">
        <v>10</v>
      </c>
      <c r="E40" s="696"/>
      <c r="F40" s="699"/>
      <c r="G40" s="673" t="s">
        <v>3</v>
      </c>
      <c r="H40" s="675" t="s">
        <v>4</v>
      </c>
      <c r="I40" s="677" t="s">
        <v>5</v>
      </c>
      <c r="J40" s="678"/>
      <c r="K40" s="675" t="s">
        <v>7</v>
      </c>
      <c r="L40" s="675" t="s">
        <v>8</v>
      </c>
      <c r="M40" s="679" t="s">
        <v>9</v>
      </c>
      <c r="N40" s="681" t="s">
        <v>12</v>
      </c>
      <c r="O40" s="678"/>
      <c r="P40" s="677" t="s">
        <v>13</v>
      </c>
      <c r="Q40" s="682"/>
      <c r="R40" s="681" t="s">
        <v>14</v>
      </c>
      <c r="S40" s="678"/>
      <c r="T40" s="677" t="s">
        <v>15</v>
      </c>
      <c r="U40" s="682"/>
      <c r="V40" s="681" t="s">
        <v>16</v>
      </c>
      <c r="W40" s="678"/>
      <c r="X40" s="677" t="s">
        <v>17</v>
      </c>
      <c r="Y40" s="678"/>
      <c r="Z40" s="38"/>
      <c r="AA40" s="38"/>
    </row>
    <row r="41" spans="1:27" s="40" customFormat="1" ht="11.25" customHeight="1" thickBot="1" x14ac:dyDescent="0.25">
      <c r="A41" s="689"/>
      <c r="B41" s="692"/>
      <c r="C41" s="670"/>
      <c r="D41" s="672"/>
      <c r="E41" s="697"/>
      <c r="F41" s="700"/>
      <c r="G41" s="674"/>
      <c r="H41" s="676"/>
      <c r="I41" s="236" t="s">
        <v>6</v>
      </c>
      <c r="J41" s="236" t="s">
        <v>3</v>
      </c>
      <c r="K41" s="676"/>
      <c r="L41" s="676"/>
      <c r="M41" s="680"/>
      <c r="N41" s="235" t="s">
        <v>19</v>
      </c>
      <c r="O41" s="236" t="s">
        <v>5</v>
      </c>
      <c r="P41" s="236" t="s">
        <v>19</v>
      </c>
      <c r="Q41" s="237" t="s">
        <v>5</v>
      </c>
      <c r="R41" s="235" t="s">
        <v>19</v>
      </c>
      <c r="S41" s="236" t="s">
        <v>5</v>
      </c>
      <c r="T41" s="236" t="s">
        <v>19</v>
      </c>
      <c r="U41" s="237" t="s">
        <v>5</v>
      </c>
      <c r="V41" s="235" t="s">
        <v>19</v>
      </c>
      <c r="W41" s="236" t="s">
        <v>5</v>
      </c>
      <c r="X41" s="236" t="s">
        <v>19</v>
      </c>
      <c r="Y41" s="236" t="s">
        <v>5</v>
      </c>
      <c r="Z41" s="38"/>
      <c r="AA41" s="38"/>
    </row>
    <row r="42" spans="1:27" s="40" customFormat="1" ht="12" thickBot="1" x14ac:dyDescent="0.25">
      <c r="A42" s="211" t="s">
        <v>133</v>
      </c>
      <c r="B42" s="190"/>
      <c r="C42" s="193"/>
      <c r="D42" s="192"/>
      <c r="E42" s="190">
        <f>SUM(E43:E45)</f>
        <v>60</v>
      </c>
      <c r="F42" s="192">
        <f>SUM(F43:F45)</f>
        <v>6</v>
      </c>
      <c r="G42" s="176">
        <f>SUM(G43:G45)</f>
        <v>40</v>
      </c>
      <c r="H42" s="212"/>
      <c r="I42" s="177">
        <f>SUM(I43:I45)</f>
        <v>20</v>
      </c>
      <c r="J42" s="177"/>
      <c r="K42" s="177"/>
      <c r="L42" s="177"/>
      <c r="M42" s="197"/>
      <c r="N42" s="213"/>
      <c r="O42" s="177"/>
      <c r="P42" s="177"/>
      <c r="Q42" s="178"/>
      <c r="R42" s="176">
        <f>SUM(R43:R45)</f>
        <v>20</v>
      </c>
      <c r="S42" s="177">
        <f>SUM(S43:S45)</f>
        <v>20</v>
      </c>
      <c r="T42" s="177">
        <f>SUM(T43:T45)</f>
        <v>20</v>
      </c>
      <c r="U42" s="178"/>
      <c r="V42" s="176"/>
      <c r="W42" s="177"/>
      <c r="X42" s="212"/>
      <c r="Y42" s="212"/>
      <c r="Z42" s="38"/>
      <c r="AA42" s="38"/>
    </row>
    <row r="43" spans="1:27" s="40" customFormat="1" x14ac:dyDescent="0.2">
      <c r="A43" s="268" t="s">
        <v>50</v>
      </c>
      <c r="B43" s="205"/>
      <c r="C43" s="315" t="s">
        <v>28</v>
      </c>
      <c r="D43" s="311"/>
      <c r="E43" s="205">
        <v>20</v>
      </c>
      <c r="F43" s="311">
        <v>2</v>
      </c>
      <c r="G43" s="270"/>
      <c r="H43" s="210"/>
      <c r="I43" s="265">
        <v>20</v>
      </c>
      <c r="J43" s="265"/>
      <c r="K43" s="265"/>
      <c r="L43" s="265"/>
      <c r="M43" s="272"/>
      <c r="N43" s="264"/>
      <c r="O43" s="260"/>
      <c r="P43" s="260"/>
      <c r="Q43" s="262"/>
      <c r="R43" s="264"/>
      <c r="S43" s="260">
        <v>20</v>
      </c>
      <c r="T43" s="260"/>
      <c r="U43" s="262"/>
      <c r="V43" s="264"/>
      <c r="W43" s="260"/>
      <c r="X43" s="231"/>
      <c r="Y43" s="231"/>
      <c r="Z43" s="38"/>
      <c r="AA43" s="38"/>
    </row>
    <row r="44" spans="1:27" s="40" customFormat="1" x14ac:dyDescent="0.2">
      <c r="A44" s="267" t="s">
        <v>51</v>
      </c>
      <c r="B44" s="239"/>
      <c r="C44" s="241" t="s">
        <v>28</v>
      </c>
      <c r="D44" s="242"/>
      <c r="E44" s="239">
        <v>20</v>
      </c>
      <c r="F44" s="242">
        <v>2</v>
      </c>
      <c r="G44" s="239">
        <v>20</v>
      </c>
      <c r="H44" s="2"/>
      <c r="I44" s="241"/>
      <c r="J44" s="241"/>
      <c r="K44" s="241"/>
      <c r="L44" s="241"/>
      <c r="M44" s="242"/>
      <c r="N44" s="243"/>
      <c r="O44" s="245"/>
      <c r="P44" s="245"/>
      <c r="Q44" s="257"/>
      <c r="R44" s="243">
        <v>20</v>
      </c>
      <c r="S44" s="245"/>
      <c r="T44" s="245"/>
      <c r="U44" s="257"/>
      <c r="V44" s="243"/>
      <c r="W44" s="245"/>
      <c r="X44" s="232"/>
      <c r="Y44" s="232"/>
      <c r="Z44" s="38"/>
      <c r="AA44" s="38"/>
    </row>
    <row r="45" spans="1:27" s="40" customFormat="1" ht="12" thickBot="1" x14ac:dyDescent="0.25">
      <c r="A45" s="63" t="s">
        <v>52</v>
      </c>
      <c r="B45" s="309"/>
      <c r="C45" s="55"/>
      <c r="D45" s="312" t="s">
        <v>28</v>
      </c>
      <c r="E45" s="309">
        <v>20</v>
      </c>
      <c r="F45" s="312">
        <v>2</v>
      </c>
      <c r="G45" s="309">
        <v>20</v>
      </c>
      <c r="H45" s="55"/>
      <c r="I45" s="55"/>
      <c r="J45" s="55"/>
      <c r="K45" s="55"/>
      <c r="L45" s="55"/>
      <c r="M45" s="67"/>
      <c r="N45" s="68"/>
      <c r="O45" s="55"/>
      <c r="P45" s="55"/>
      <c r="Q45" s="67"/>
      <c r="R45" s="309"/>
      <c r="S45" s="55"/>
      <c r="T45" s="310">
        <v>20</v>
      </c>
      <c r="U45" s="67"/>
      <c r="V45" s="68"/>
      <c r="W45" s="55"/>
      <c r="X45" s="55"/>
      <c r="Y45" s="55"/>
      <c r="Z45" s="38"/>
      <c r="AA45" s="38"/>
    </row>
    <row r="46" spans="1:27" s="40" customFormat="1" ht="12" thickBot="1" x14ac:dyDescent="0.25">
      <c r="A46" s="189" t="s">
        <v>138</v>
      </c>
      <c r="B46" s="190"/>
      <c r="C46" s="193"/>
      <c r="D46" s="192"/>
      <c r="E46" s="190">
        <f>SUM(E47:E49)</f>
        <v>55</v>
      </c>
      <c r="F46" s="192">
        <f>SUM(F47:F49)</f>
        <v>9</v>
      </c>
      <c r="G46" s="190">
        <f>SUM(G47:G49)</f>
        <v>55</v>
      </c>
      <c r="H46" s="214"/>
      <c r="I46" s="193"/>
      <c r="J46" s="193"/>
      <c r="K46" s="193"/>
      <c r="L46" s="193"/>
      <c r="M46" s="192"/>
      <c r="N46" s="190"/>
      <c r="O46" s="193"/>
      <c r="P46" s="193"/>
      <c r="Q46" s="192"/>
      <c r="R46" s="190">
        <f>SUM(R47:R49)</f>
        <v>40</v>
      </c>
      <c r="S46" s="193"/>
      <c r="T46" s="193">
        <f>SUM(T47:T49)</f>
        <v>15</v>
      </c>
      <c r="U46" s="192"/>
      <c r="V46" s="190"/>
      <c r="W46" s="193"/>
      <c r="X46" s="194"/>
      <c r="Y46" s="194"/>
      <c r="Z46" s="38"/>
      <c r="AA46" s="38"/>
    </row>
    <row r="47" spans="1:27" s="40" customFormat="1" x14ac:dyDescent="0.2">
      <c r="A47" s="268" t="s">
        <v>53</v>
      </c>
      <c r="B47" s="270"/>
      <c r="C47" s="265" t="s">
        <v>20</v>
      </c>
      <c r="D47" s="272"/>
      <c r="E47" s="270">
        <v>20</v>
      </c>
      <c r="F47" s="272">
        <v>3</v>
      </c>
      <c r="G47" s="270">
        <v>20</v>
      </c>
      <c r="H47" s="210"/>
      <c r="I47" s="265"/>
      <c r="J47" s="265"/>
      <c r="K47" s="265"/>
      <c r="L47" s="265"/>
      <c r="M47" s="272"/>
      <c r="N47" s="264"/>
      <c r="O47" s="260"/>
      <c r="P47" s="260"/>
      <c r="Q47" s="262"/>
      <c r="R47" s="264">
        <v>20</v>
      </c>
      <c r="S47" s="260"/>
      <c r="T47" s="260"/>
      <c r="U47" s="262"/>
      <c r="V47" s="264"/>
      <c r="W47" s="260"/>
      <c r="X47" s="231"/>
      <c r="Y47" s="231"/>
      <c r="Z47" s="38"/>
      <c r="AA47" s="38"/>
    </row>
    <row r="48" spans="1:27" s="40" customFormat="1" x14ac:dyDescent="0.2">
      <c r="A48" s="267" t="s">
        <v>54</v>
      </c>
      <c r="B48" s="239"/>
      <c r="C48" s="241" t="s">
        <v>28</v>
      </c>
      <c r="D48" s="242"/>
      <c r="E48" s="239">
        <v>20</v>
      </c>
      <c r="F48" s="242">
        <v>3</v>
      </c>
      <c r="G48" s="239">
        <v>20</v>
      </c>
      <c r="H48" s="2"/>
      <c r="I48" s="241"/>
      <c r="J48" s="241"/>
      <c r="K48" s="241"/>
      <c r="L48" s="241"/>
      <c r="M48" s="242"/>
      <c r="N48" s="243"/>
      <c r="O48" s="245"/>
      <c r="P48" s="245"/>
      <c r="Q48" s="257"/>
      <c r="R48" s="243">
        <v>20</v>
      </c>
      <c r="S48" s="245"/>
      <c r="T48" s="245"/>
      <c r="U48" s="257"/>
      <c r="V48" s="243"/>
      <c r="W48" s="245"/>
      <c r="X48" s="232"/>
      <c r="Y48" s="232"/>
      <c r="Z48" s="38"/>
      <c r="AA48" s="38"/>
    </row>
    <row r="49" spans="1:27" s="40" customFormat="1" ht="12" thickBot="1" x14ac:dyDescent="0.25">
      <c r="A49" s="269" t="s">
        <v>55</v>
      </c>
      <c r="B49" s="271"/>
      <c r="C49" s="266"/>
      <c r="D49" s="273" t="s">
        <v>28</v>
      </c>
      <c r="E49" s="271">
        <v>15</v>
      </c>
      <c r="F49" s="273">
        <v>3</v>
      </c>
      <c r="G49" s="271">
        <v>15</v>
      </c>
      <c r="H49" s="69"/>
      <c r="I49" s="266"/>
      <c r="J49" s="266"/>
      <c r="K49" s="266"/>
      <c r="L49" s="266"/>
      <c r="M49" s="273"/>
      <c r="N49" s="258"/>
      <c r="O49" s="259"/>
      <c r="P49" s="259"/>
      <c r="Q49" s="263"/>
      <c r="R49" s="258"/>
      <c r="S49" s="259"/>
      <c r="T49" s="259">
        <v>15</v>
      </c>
      <c r="U49" s="263"/>
      <c r="V49" s="258"/>
      <c r="W49" s="259"/>
      <c r="X49" s="261"/>
      <c r="Y49" s="261"/>
      <c r="Z49" s="38"/>
      <c r="AA49" s="38"/>
    </row>
    <row r="50" spans="1:27" s="40" customFormat="1" ht="12" thickBot="1" x14ac:dyDescent="0.25">
      <c r="A50" s="189" t="s">
        <v>161</v>
      </c>
      <c r="B50" s="190"/>
      <c r="C50" s="193"/>
      <c r="D50" s="192"/>
      <c r="E50" s="190">
        <f>SUM(E51:E55)</f>
        <v>90</v>
      </c>
      <c r="F50" s="192">
        <f>SUM(F51:F55)</f>
        <v>11</v>
      </c>
      <c r="G50" s="190">
        <f>SUM(G51:G55)</f>
        <v>10</v>
      </c>
      <c r="H50" s="214"/>
      <c r="I50" s="193">
        <f>SUM(I51:I55)</f>
        <v>80</v>
      </c>
      <c r="J50" s="193"/>
      <c r="K50" s="193"/>
      <c r="L50" s="193"/>
      <c r="M50" s="192"/>
      <c r="N50" s="190"/>
      <c r="O50" s="193"/>
      <c r="P50" s="193"/>
      <c r="Q50" s="192"/>
      <c r="R50" s="190"/>
      <c r="S50" s="193"/>
      <c r="T50" s="193"/>
      <c r="U50" s="192"/>
      <c r="V50" s="190"/>
      <c r="W50" s="193"/>
      <c r="X50" s="194">
        <f>SUM(X51:X55)</f>
        <v>10</v>
      </c>
      <c r="Y50" s="194">
        <f>SUM(Y51:Y55)</f>
        <v>80</v>
      </c>
      <c r="Z50" s="38"/>
      <c r="AA50" s="38"/>
    </row>
    <row r="51" spans="1:27" s="40" customFormat="1" x14ac:dyDescent="0.2">
      <c r="A51" s="702" t="s">
        <v>56</v>
      </c>
      <c r="B51" s="704"/>
      <c r="C51" s="701"/>
      <c r="D51" s="683" t="s">
        <v>29</v>
      </c>
      <c r="E51" s="704">
        <v>30</v>
      </c>
      <c r="F51" s="215">
        <v>2</v>
      </c>
      <c r="G51" s="704">
        <v>10</v>
      </c>
      <c r="H51" s="705"/>
      <c r="I51" s="701">
        <v>20</v>
      </c>
      <c r="J51" s="701"/>
      <c r="K51" s="701"/>
      <c r="L51" s="701"/>
      <c r="M51" s="683"/>
      <c r="N51" s="685"/>
      <c r="O51" s="686"/>
      <c r="P51" s="686"/>
      <c r="Q51" s="719"/>
      <c r="R51" s="685"/>
      <c r="S51" s="686"/>
      <c r="T51" s="686"/>
      <c r="U51" s="719"/>
      <c r="V51" s="685"/>
      <c r="W51" s="686"/>
      <c r="X51" s="716">
        <v>10</v>
      </c>
      <c r="Y51" s="716">
        <v>20</v>
      </c>
      <c r="Z51" s="38"/>
      <c r="AA51" s="38"/>
    </row>
    <row r="52" spans="1:27" s="40" customFormat="1" x14ac:dyDescent="0.2">
      <c r="A52" s="727"/>
      <c r="B52" s="728"/>
      <c r="C52" s="723"/>
      <c r="D52" s="729"/>
      <c r="E52" s="728"/>
      <c r="F52" s="272">
        <v>3</v>
      </c>
      <c r="G52" s="728"/>
      <c r="H52" s="730"/>
      <c r="I52" s="723"/>
      <c r="J52" s="723"/>
      <c r="K52" s="723"/>
      <c r="L52" s="723"/>
      <c r="M52" s="729"/>
      <c r="N52" s="708"/>
      <c r="O52" s="715"/>
      <c r="P52" s="715"/>
      <c r="Q52" s="707"/>
      <c r="R52" s="708"/>
      <c r="S52" s="715"/>
      <c r="T52" s="715"/>
      <c r="U52" s="707"/>
      <c r="V52" s="708"/>
      <c r="W52" s="715"/>
      <c r="X52" s="720"/>
      <c r="Y52" s="720"/>
      <c r="Z52" s="38"/>
      <c r="AA52" s="38"/>
    </row>
    <row r="53" spans="1:27" s="40" customFormat="1" x14ac:dyDescent="0.2">
      <c r="A53" s="267" t="s">
        <v>57</v>
      </c>
      <c r="B53" s="239"/>
      <c r="C53" s="241"/>
      <c r="D53" s="242" t="s">
        <v>28</v>
      </c>
      <c r="E53" s="239">
        <v>20</v>
      </c>
      <c r="F53" s="242">
        <v>2</v>
      </c>
      <c r="G53" s="239"/>
      <c r="H53" s="2"/>
      <c r="I53" s="241">
        <v>20</v>
      </c>
      <c r="J53" s="241"/>
      <c r="K53" s="241"/>
      <c r="L53" s="241"/>
      <c r="M53" s="242"/>
      <c r="N53" s="243"/>
      <c r="O53" s="245"/>
      <c r="P53" s="245"/>
      <c r="Q53" s="257"/>
      <c r="R53" s="243"/>
      <c r="S53" s="245"/>
      <c r="T53" s="245"/>
      <c r="U53" s="257"/>
      <c r="V53" s="243"/>
      <c r="W53" s="245"/>
      <c r="X53" s="232"/>
      <c r="Y53" s="232">
        <v>20</v>
      </c>
      <c r="Z53" s="38"/>
      <c r="AA53" s="38"/>
    </row>
    <row r="54" spans="1:27" s="40" customFormat="1" x14ac:dyDescent="0.2">
      <c r="A54" s="267" t="s">
        <v>58</v>
      </c>
      <c r="B54" s="239"/>
      <c r="C54" s="241"/>
      <c r="D54" s="242" t="s">
        <v>28</v>
      </c>
      <c r="E54" s="239">
        <v>20</v>
      </c>
      <c r="F54" s="242">
        <v>2</v>
      </c>
      <c r="G54" s="239"/>
      <c r="H54" s="2"/>
      <c r="I54" s="241">
        <v>20</v>
      </c>
      <c r="J54" s="241"/>
      <c r="K54" s="241"/>
      <c r="L54" s="241"/>
      <c r="M54" s="242"/>
      <c r="N54" s="243"/>
      <c r="O54" s="245"/>
      <c r="P54" s="245"/>
      <c r="Q54" s="257"/>
      <c r="R54" s="243"/>
      <c r="S54" s="245"/>
      <c r="T54" s="245"/>
      <c r="U54" s="257"/>
      <c r="V54" s="243"/>
      <c r="W54" s="245"/>
      <c r="X54" s="232"/>
      <c r="Y54" s="232">
        <v>20</v>
      </c>
      <c r="Z54" s="38"/>
      <c r="AA54" s="38"/>
    </row>
    <row r="55" spans="1:27" s="40" customFormat="1" ht="12" thickBot="1" x14ac:dyDescent="0.25">
      <c r="A55" s="269" t="s">
        <v>59</v>
      </c>
      <c r="B55" s="271"/>
      <c r="C55" s="266"/>
      <c r="D55" s="273" t="s">
        <v>28</v>
      </c>
      <c r="E55" s="271">
        <v>20</v>
      </c>
      <c r="F55" s="273">
        <v>2</v>
      </c>
      <c r="G55" s="271"/>
      <c r="H55" s="69"/>
      <c r="I55" s="266">
        <v>20</v>
      </c>
      <c r="J55" s="266"/>
      <c r="K55" s="266"/>
      <c r="L55" s="266"/>
      <c r="M55" s="273"/>
      <c r="N55" s="258"/>
      <c r="O55" s="259"/>
      <c r="P55" s="259"/>
      <c r="Q55" s="263"/>
      <c r="R55" s="258"/>
      <c r="S55" s="259"/>
      <c r="T55" s="259"/>
      <c r="U55" s="263"/>
      <c r="V55" s="258"/>
      <c r="W55" s="259"/>
      <c r="X55" s="261"/>
      <c r="Y55" s="261">
        <v>20</v>
      </c>
      <c r="Z55" s="38"/>
      <c r="AA55" s="38"/>
    </row>
    <row r="56" spans="1:27" s="40" customFormat="1" ht="12" thickBot="1" x14ac:dyDescent="0.25">
      <c r="A56" s="168" t="s">
        <v>159</v>
      </c>
      <c r="B56" s="172"/>
      <c r="C56" s="175"/>
      <c r="D56" s="173"/>
      <c r="E56" s="172">
        <f>SUM(E57:E58)</f>
        <v>20</v>
      </c>
      <c r="F56" s="173">
        <f>SUM(F57:F58)</f>
        <v>3</v>
      </c>
      <c r="G56" s="172">
        <f>SUM(G57:G58)</f>
        <v>10</v>
      </c>
      <c r="H56" s="216"/>
      <c r="I56" s="175">
        <f>SUM(I57:I58)</f>
        <v>10</v>
      </c>
      <c r="J56" s="175"/>
      <c r="K56" s="175"/>
      <c r="L56" s="175"/>
      <c r="M56" s="173"/>
      <c r="N56" s="176"/>
      <c r="O56" s="177"/>
      <c r="P56" s="177"/>
      <c r="Q56" s="178"/>
      <c r="R56" s="176"/>
      <c r="S56" s="177"/>
      <c r="T56" s="177"/>
      <c r="U56" s="178"/>
      <c r="V56" s="176">
        <f>SUM(V57:V58)</f>
        <v>10</v>
      </c>
      <c r="W56" s="177">
        <f>SUM(W57:W58)</f>
        <v>10</v>
      </c>
      <c r="X56" s="212"/>
      <c r="Y56" s="212"/>
      <c r="Z56" s="38"/>
      <c r="AA56" s="38"/>
    </row>
    <row r="57" spans="1:27" s="40" customFormat="1" x14ac:dyDescent="0.2">
      <c r="A57" s="702" t="s">
        <v>61</v>
      </c>
      <c r="B57" s="704"/>
      <c r="C57" s="701" t="s">
        <v>29</v>
      </c>
      <c r="D57" s="683"/>
      <c r="E57" s="704">
        <v>20</v>
      </c>
      <c r="F57" s="215">
        <v>1</v>
      </c>
      <c r="G57" s="704">
        <v>10</v>
      </c>
      <c r="H57" s="705"/>
      <c r="I57" s="701">
        <v>10</v>
      </c>
      <c r="J57" s="701"/>
      <c r="K57" s="701"/>
      <c r="L57" s="701"/>
      <c r="M57" s="683"/>
      <c r="N57" s="685"/>
      <c r="O57" s="686"/>
      <c r="P57" s="686"/>
      <c r="Q57" s="719"/>
      <c r="R57" s="685"/>
      <c r="S57" s="686"/>
      <c r="T57" s="686"/>
      <c r="U57" s="719"/>
      <c r="V57" s="685">
        <v>10</v>
      </c>
      <c r="W57" s="686">
        <v>10</v>
      </c>
      <c r="X57" s="716"/>
      <c r="Y57" s="716"/>
      <c r="Z57" s="38"/>
      <c r="AA57" s="38"/>
    </row>
    <row r="58" spans="1:27" s="40" customFormat="1" ht="12" thickBot="1" x14ac:dyDescent="0.25">
      <c r="A58" s="703"/>
      <c r="B58" s="653"/>
      <c r="C58" s="659"/>
      <c r="D58" s="684"/>
      <c r="E58" s="653"/>
      <c r="F58" s="276">
        <v>2</v>
      </c>
      <c r="G58" s="653"/>
      <c r="H58" s="706"/>
      <c r="I58" s="659"/>
      <c r="J58" s="659"/>
      <c r="K58" s="659"/>
      <c r="L58" s="659"/>
      <c r="M58" s="684"/>
      <c r="N58" s="665"/>
      <c r="O58" s="632"/>
      <c r="P58" s="632"/>
      <c r="Q58" s="662"/>
      <c r="R58" s="665"/>
      <c r="S58" s="632"/>
      <c r="T58" s="632"/>
      <c r="U58" s="662"/>
      <c r="V58" s="665"/>
      <c r="W58" s="632"/>
      <c r="X58" s="635"/>
      <c r="Y58" s="635"/>
      <c r="Z58" s="38"/>
      <c r="AA58" s="38"/>
    </row>
    <row r="59" spans="1:27" s="40" customFormat="1" x14ac:dyDescent="0.2">
      <c r="A59" s="61" t="s">
        <v>78</v>
      </c>
      <c r="B59" s="47"/>
      <c r="C59" s="25"/>
      <c r="D59" s="46" t="s">
        <v>28</v>
      </c>
      <c r="E59" s="47">
        <v>15</v>
      </c>
      <c r="F59" s="46">
        <v>2</v>
      </c>
      <c r="G59" s="47"/>
      <c r="H59" s="420">
        <v>15</v>
      </c>
      <c r="I59" s="25"/>
      <c r="J59" s="25"/>
      <c r="K59" s="25"/>
      <c r="L59" s="25"/>
      <c r="M59" s="46"/>
      <c r="N59" s="8"/>
      <c r="O59" s="7"/>
      <c r="P59" s="7"/>
      <c r="Q59" s="22"/>
      <c r="R59" s="8"/>
      <c r="S59" s="7"/>
      <c r="T59" s="7">
        <v>15</v>
      </c>
      <c r="U59" s="22"/>
      <c r="V59" s="8"/>
      <c r="W59" s="7"/>
      <c r="X59" s="66"/>
      <c r="Y59" s="66"/>
      <c r="Z59" s="38"/>
      <c r="AA59" s="38"/>
    </row>
    <row r="60" spans="1:27" s="40" customFormat="1" x14ac:dyDescent="0.2">
      <c r="A60" s="64" t="s">
        <v>81</v>
      </c>
      <c r="B60" s="28" t="s">
        <v>82</v>
      </c>
      <c r="C60" s="30" t="s">
        <v>21</v>
      </c>
      <c r="D60" s="27"/>
      <c r="E60" s="28">
        <v>50</v>
      </c>
      <c r="F60" s="27">
        <v>4</v>
      </c>
      <c r="G60" s="28"/>
      <c r="H60" s="29"/>
      <c r="I60" s="30"/>
      <c r="J60" s="30"/>
      <c r="K60" s="30"/>
      <c r="L60" s="30"/>
      <c r="M60" s="27">
        <v>50</v>
      </c>
      <c r="N60" s="317"/>
      <c r="O60" s="31"/>
      <c r="P60" s="31"/>
      <c r="Q60" s="32"/>
      <c r="R60" s="317"/>
      <c r="S60" s="31"/>
      <c r="T60" s="31"/>
      <c r="U60" s="32"/>
      <c r="V60" s="317"/>
      <c r="W60" s="31">
        <v>50</v>
      </c>
      <c r="X60" s="33"/>
      <c r="Y60" s="33"/>
      <c r="Z60" s="38"/>
      <c r="AA60" s="38"/>
    </row>
    <row r="61" spans="1:27" s="40" customFormat="1" ht="12" thickBot="1" x14ac:dyDescent="0.25">
      <c r="A61" s="72" t="s">
        <v>81</v>
      </c>
      <c r="B61" s="73" t="s">
        <v>83</v>
      </c>
      <c r="C61" s="74"/>
      <c r="D61" s="75" t="s">
        <v>21</v>
      </c>
      <c r="E61" s="73">
        <v>100</v>
      </c>
      <c r="F61" s="75">
        <v>8</v>
      </c>
      <c r="G61" s="73"/>
      <c r="H61" s="76"/>
      <c r="I61" s="74"/>
      <c r="J61" s="74"/>
      <c r="K61" s="74"/>
      <c r="L61" s="74"/>
      <c r="M61" s="75">
        <v>100</v>
      </c>
      <c r="N61" s="53"/>
      <c r="O61" s="52"/>
      <c r="P61" s="52"/>
      <c r="Q61" s="54"/>
      <c r="R61" s="53"/>
      <c r="S61" s="52"/>
      <c r="T61" s="52"/>
      <c r="U61" s="54"/>
      <c r="V61" s="53"/>
      <c r="W61" s="52"/>
      <c r="X61" s="77"/>
      <c r="Y61" s="77">
        <v>100</v>
      </c>
      <c r="Z61" s="38"/>
      <c r="AA61" s="38"/>
    </row>
    <row r="62" spans="1:27" s="40" customFormat="1" x14ac:dyDescent="0.2">
      <c r="A62" s="246" t="s">
        <v>157</v>
      </c>
      <c r="B62" s="120"/>
      <c r="C62" s="278"/>
      <c r="D62" s="121"/>
      <c r="E62" s="277">
        <f>SUM(E10,E16,E21,E25,E28,E33,E38,E42,E46,E50,E56,E59)</f>
        <v>760</v>
      </c>
      <c r="F62" s="279"/>
      <c r="G62" s="277">
        <f>SUM(G10,G16,G21,G25,G33,G42,G46,G50,G56,G59)</f>
        <v>435</v>
      </c>
      <c r="H62" s="122"/>
      <c r="I62" s="278">
        <f>SUM(I10+I16+I21+I25+I28+I33+I38+I42+I46+I50+I56)</f>
        <v>170</v>
      </c>
      <c r="J62" s="278">
        <f>SUM(J10+J16+J21+J25+J28+J33+J38+J42+J50+J56)</f>
        <v>20</v>
      </c>
      <c r="K62" s="278">
        <f>SUM(K10+K16+K21+K25+K28+K33+K38+K42+K46+K50+K56)</f>
        <v>60</v>
      </c>
      <c r="L62" s="278">
        <f>SUM(L10+L16+L21+L25+L28+L33+L38+L42+L46+L50+L56)</f>
        <v>60</v>
      </c>
      <c r="M62" s="123"/>
      <c r="N62" s="744">
        <f>SUM(N10,N16,O28)</f>
        <v>210</v>
      </c>
      <c r="O62" s="745"/>
      <c r="P62" s="746">
        <f>SUM(P16,P21,Q21,P25,Q28,Q38)</f>
        <v>220</v>
      </c>
      <c r="Q62" s="747"/>
      <c r="R62" s="744">
        <f>SUM(R33,R42:S42,R46)</f>
        <v>110</v>
      </c>
      <c r="S62" s="745"/>
      <c r="T62" s="746">
        <f>SUM(U33,T42,T46,T59)</f>
        <v>65</v>
      </c>
      <c r="U62" s="747"/>
      <c r="V62" s="744">
        <f>SUM(W33,V56:W56)</f>
        <v>35</v>
      </c>
      <c r="W62" s="745"/>
      <c r="X62" s="748">
        <f>SUM(Y33,X50:Y50)</f>
        <v>120</v>
      </c>
      <c r="Y62" s="749"/>
      <c r="Z62" s="38"/>
      <c r="AA62" s="38"/>
    </row>
    <row r="63" spans="1:27" s="5" customFormat="1" ht="11.25" customHeight="1" x14ac:dyDescent="0.2">
      <c r="A63" s="124" t="s">
        <v>209</v>
      </c>
      <c r="B63" s="125"/>
      <c r="C63" s="126"/>
      <c r="D63" s="127"/>
      <c r="E63" s="233">
        <f>SUM(E60:E61)</f>
        <v>150</v>
      </c>
      <c r="F63" s="127"/>
      <c r="G63" s="128"/>
      <c r="H63" s="129"/>
      <c r="I63" s="129"/>
      <c r="J63" s="129"/>
      <c r="K63" s="129"/>
      <c r="L63" s="129"/>
      <c r="M63" s="234">
        <f>SUM(M60:M61)</f>
        <v>150</v>
      </c>
      <c r="N63" s="681"/>
      <c r="O63" s="678"/>
      <c r="P63" s="677"/>
      <c r="Q63" s="682"/>
      <c r="R63" s="681"/>
      <c r="S63" s="678"/>
      <c r="T63" s="677"/>
      <c r="U63" s="682"/>
      <c r="V63" s="681">
        <f>SUM(V60:W60)</f>
        <v>50</v>
      </c>
      <c r="W63" s="678"/>
      <c r="X63" s="677">
        <f>SUM(Y61)</f>
        <v>100</v>
      </c>
      <c r="Y63" s="678"/>
      <c r="Z63" s="13"/>
      <c r="AA63" s="13"/>
    </row>
    <row r="64" spans="1:27" s="37" customFormat="1" ht="33" hidden="1" customHeight="1" x14ac:dyDescent="0.2">
      <c r="A64" s="130"/>
      <c r="B64" s="131"/>
      <c r="C64" s="248" t="s">
        <v>20</v>
      </c>
      <c r="D64" s="249"/>
      <c r="E64" s="254">
        <v>30</v>
      </c>
      <c r="F64" s="249">
        <v>4</v>
      </c>
      <c r="G64" s="254">
        <v>30</v>
      </c>
      <c r="H64" s="132"/>
      <c r="I64" s="248"/>
      <c r="J64" s="248"/>
      <c r="K64" s="248"/>
      <c r="L64" s="248"/>
      <c r="M64" s="133"/>
      <c r="N64" s="134"/>
      <c r="O64" s="248"/>
      <c r="P64" s="248"/>
      <c r="Q64" s="249"/>
      <c r="R64" s="254">
        <v>30</v>
      </c>
      <c r="S64" s="248"/>
      <c r="T64" s="248"/>
      <c r="U64" s="249"/>
      <c r="V64" s="254"/>
      <c r="W64" s="248"/>
      <c r="X64" s="316"/>
      <c r="Y64" s="316"/>
      <c r="Z64" s="13"/>
      <c r="AA64" s="13"/>
    </row>
    <row r="65" spans="1:27" s="5" customFormat="1" ht="12.75" customHeight="1" x14ac:dyDescent="0.2">
      <c r="A65" s="247" t="s">
        <v>152</v>
      </c>
      <c r="B65" s="135"/>
      <c r="C65" s="250"/>
      <c r="D65" s="252"/>
      <c r="E65" s="238"/>
      <c r="F65" s="252">
        <f>SUM(F10,F16,F21,F25,F28,F33,F38,F42,F46,F50,F56,F59,F60,F61)</f>
        <v>117</v>
      </c>
      <c r="G65" s="238"/>
      <c r="H65" s="129"/>
      <c r="I65" s="250"/>
      <c r="J65" s="250"/>
      <c r="K65" s="250"/>
      <c r="L65" s="250"/>
      <c r="M65" s="252"/>
      <c r="N65" s="741">
        <f>SUM(F11:F15,F17:F18,F29,F31)</f>
        <v>30</v>
      </c>
      <c r="O65" s="742"/>
      <c r="P65" s="713">
        <f>SUM(F19,F20,F22,F23,F24,F26,F27,F30,F32,F38)</f>
        <v>30</v>
      </c>
      <c r="Q65" s="714"/>
      <c r="R65" s="741">
        <f>SUM(F34,F43,F44,F47,F48)</f>
        <v>15</v>
      </c>
      <c r="S65" s="742"/>
      <c r="T65" s="713">
        <f>SUM(F36,F45,F49,F59)</f>
        <v>9</v>
      </c>
      <c r="U65" s="714"/>
      <c r="V65" s="741">
        <f>SUM(F36,F57:F58,F60)</f>
        <v>9</v>
      </c>
      <c r="W65" s="742"/>
      <c r="X65" s="677">
        <f>SUM(F37,F51:F52,F53,F54,F55,F61)</f>
        <v>24</v>
      </c>
      <c r="Y65" s="678"/>
      <c r="Z65" s="13"/>
      <c r="AA65" s="13"/>
    </row>
    <row r="66" spans="1:27" s="5" customFormat="1" ht="12.75" customHeight="1" x14ac:dyDescent="0.2">
      <c r="A66" s="247" t="s">
        <v>49</v>
      </c>
      <c r="B66" s="135"/>
      <c r="C66" s="250">
        <v>4</v>
      </c>
      <c r="D66" s="252">
        <v>2</v>
      </c>
      <c r="E66" s="238"/>
      <c r="F66" s="252"/>
      <c r="G66" s="238"/>
      <c r="H66" s="129"/>
      <c r="I66" s="250"/>
      <c r="J66" s="250"/>
      <c r="K66" s="250"/>
      <c r="L66" s="250"/>
      <c r="M66" s="252"/>
      <c r="N66" s="741">
        <v>2</v>
      </c>
      <c r="O66" s="742"/>
      <c r="P66" s="713">
        <v>2</v>
      </c>
      <c r="Q66" s="714"/>
      <c r="R66" s="741">
        <v>2</v>
      </c>
      <c r="S66" s="742"/>
      <c r="T66" s="713"/>
      <c r="U66" s="714"/>
      <c r="V66" s="741"/>
      <c r="W66" s="742"/>
      <c r="X66" s="677"/>
      <c r="Y66" s="678"/>
      <c r="Z66" s="13"/>
      <c r="AA66" s="13"/>
    </row>
    <row r="67" spans="1:27" s="5" customFormat="1" x14ac:dyDescent="0.2">
      <c r="A67" s="100"/>
      <c r="B67" s="101"/>
      <c r="C67" s="89"/>
      <c r="D67" s="89"/>
      <c r="E67" s="89"/>
      <c r="F67" s="89"/>
      <c r="G67" s="89"/>
      <c r="H67" s="102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103"/>
      <c r="Y67" s="103"/>
      <c r="Z67" s="13"/>
      <c r="AA67" s="13"/>
    </row>
    <row r="68" spans="1:27" s="5" customFormat="1" ht="18.75" customHeight="1" x14ac:dyDescent="0.2">
      <c r="A68" s="722" t="s">
        <v>165</v>
      </c>
      <c r="B68" s="722"/>
      <c r="C68" s="722"/>
      <c r="D68" s="722"/>
      <c r="E68" s="722"/>
      <c r="F68" s="722"/>
      <c r="G68" s="722"/>
      <c r="H68" s="722"/>
      <c r="I68" s="722"/>
      <c r="J68" s="722"/>
      <c r="K68" s="722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13"/>
      <c r="AA68" s="13"/>
    </row>
    <row r="69" spans="1:27" s="5" customFormat="1" ht="19.5" customHeight="1" x14ac:dyDescent="0.2">
      <c r="A69" s="721" t="s">
        <v>166</v>
      </c>
      <c r="B69" s="721"/>
      <c r="C69" s="721"/>
      <c r="D69" s="721"/>
      <c r="E69" s="721"/>
      <c r="F69" s="721"/>
      <c r="G69" s="721"/>
      <c r="H69" s="721"/>
      <c r="I69" s="721"/>
      <c r="J69" s="721"/>
      <c r="K69" s="721"/>
      <c r="L69" s="721"/>
      <c r="M69" s="721"/>
      <c r="N69" s="721"/>
      <c r="O69" s="721"/>
      <c r="P69" s="721"/>
      <c r="Q69" s="721"/>
      <c r="R69" s="721"/>
      <c r="S69" s="721"/>
      <c r="T69" s="721"/>
      <c r="U69" s="721"/>
      <c r="V69" s="721"/>
      <c r="W69" s="721"/>
      <c r="X69" s="721"/>
      <c r="Y69" s="721"/>
      <c r="Z69" s="13"/>
      <c r="AA69" s="13"/>
    </row>
    <row r="70" spans="1:27" s="1" customFormat="1" ht="24" customHeight="1" x14ac:dyDescent="0.2">
      <c r="A70" s="687" t="s">
        <v>171</v>
      </c>
      <c r="B70" s="724" t="s">
        <v>25</v>
      </c>
      <c r="C70" s="693" t="s">
        <v>0</v>
      </c>
      <c r="D70" s="694"/>
      <c r="E70" s="695" t="s">
        <v>18</v>
      </c>
      <c r="F70" s="698" t="s">
        <v>1</v>
      </c>
      <c r="G70" s="681" t="s">
        <v>2</v>
      </c>
      <c r="H70" s="750"/>
      <c r="I70" s="750"/>
      <c r="J70" s="750"/>
      <c r="K70" s="750"/>
      <c r="L70" s="750"/>
      <c r="M70" s="682"/>
      <c r="N70" s="666" t="s">
        <v>216</v>
      </c>
      <c r="O70" s="667"/>
      <c r="P70" s="667"/>
      <c r="Q70" s="694"/>
      <c r="R70" s="666" t="s">
        <v>217</v>
      </c>
      <c r="S70" s="667"/>
      <c r="T70" s="667"/>
      <c r="U70" s="694"/>
      <c r="V70" s="666" t="s">
        <v>218</v>
      </c>
      <c r="W70" s="667"/>
      <c r="X70" s="667"/>
      <c r="Y70" s="668"/>
      <c r="Z70" s="15"/>
      <c r="AA70" s="15"/>
    </row>
    <row r="71" spans="1:27" s="1" customFormat="1" ht="12" customHeight="1" x14ac:dyDescent="0.2">
      <c r="A71" s="688"/>
      <c r="B71" s="725"/>
      <c r="C71" s="669" t="s">
        <v>11</v>
      </c>
      <c r="D71" s="671" t="s">
        <v>10</v>
      </c>
      <c r="E71" s="696"/>
      <c r="F71" s="699"/>
      <c r="G71" s="673" t="s">
        <v>3</v>
      </c>
      <c r="H71" s="675" t="s">
        <v>4</v>
      </c>
      <c r="I71" s="677" t="s">
        <v>5</v>
      </c>
      <c r="J71" s="678"/>
      <c r="K71" s="675" t="s">
        <v>7</v>
      </c>
      <c r="L71" s="675" t="s">
        <v>8</v>
      </c>
      <c r="M71" s="679" t="s">
        <v>9</v>
      </c>
      <c r="N71" s="681" t="s">
        <v>12</v>
      </c>
      <c r="O71" s="678"/>
      <c r="P71" s="677" t="s">
        <v>13</v>
      </c>
      <c r="Q71" s="682"/>
      <c r="R71" s="681" t="s">
        <v>14</v>
      </c>
      <c r="S71" s="678"/>
      <c r="T71" s="677" t="s">
        <v>15</v>
      </c>
      <c r="U71" s="682"/>
      <c r="V71" s="681" t="s">
        <v>16</v>
      </c>
      <c r="W71" s="678"/>
      <c r="X71" s="677" t="s">
        <v>17</v>
      </c>
      <c r="Y71" s="678"/>
      <c r="Z71" s="15"/>
      <c r="AA71" s="15"/>
    </row>
    <row r="72" spans="1:27" s="1" customFormat="1" ht="13.5" customHeight="1" thickBot="1" x14ac:dyDescent="0.25">
      <c r="A72" s="689"/>
      <c r="B72" s="726"/>
      <c r="C72" s="670"/>
      <c r="D72" s="672"/>
      <c r="E72" s="697"/>
      <c r="F72" s="700"/>
      <c r="G72" s="674"/>
      <c r="H72" s="676"/>
      <c r="I72" s="236" t="s">
        <v>6</v>
      </c>
      <c r="J72" s="236" t="s">
        <v>3</v>
      </c>
      <c r="K72" s="676"/>
      <c r="L72" s="676"/>
      <c r="M72" s="680"/>
      <c r="N72" s="235" t="s">
        <v>19</v>
      </c>
      <c r="O72" s="236" t="s">
        <v>5</v>
      </c>
      <c r="P72" s="236" t="s">
        <v>19</v>
      </c>
      <c r="Q72" s="237" t="s">
        <v>5</v>
      </c>
      <c r="R72" s="235" t="s">
        <v>19</v>
      </c>
      <c r="S72" s="236" t="s">
        <v>5</v>
      </c>
      <c r="T72" s="236" t="s">
        <v>19</v>
      </c>
      <c r="U72" s="237" t="s">
        <v>5</v>
      </c>
      <c r="V72" s="235" t="s">
        <v>19</v>
      </c>
      <c r="W72" s="236" t="s">
        <v>5</v>
      </c>
      <c r="X72" s="236" t="s">
        <v>19</v>
      </c>
      <c r="Y72" s="236" t="s">
        <v>5</v>
      </c>
      <c r="Z72" s="15"/>
      <c r="AA72" s="15"/>
    </row>
    <row r="73" spans="1:27" ht="12" thickBot="1" x14ac:dyDescent="0.25">
      <c r="A73" s="211" t="s">
        <v>134</v>
      </c>
      <c r="B73" s="190"/>
      <c r="C73" s="193"/>
      <c r="D73" s="192"/>
      <c r="E73" s="190">
        <f>SUM(E74:E76)</f>
        <v>45</v>
      </c>
      <c r="F73" s="192">
        <f>SUM(F74:F76)</f>
        <v>6</v>
      </c>
      <c r="G73" s="176"/>
      <c r="H73" s="212"/>
      <c r="I73" s="177">
        <f>SUM(I74:I76)</f>
        <v>45</v>
      </c>
      <c r="J73" s="177"/>
      <c r="K73" s="177"/>
      <c r="L73" s="177"/>
      <c r="M73" s="197"/>
      <c r="N73" s="213"/>
      <c r="O73" s="177"/>
      <c r="P73" s="177"/>
      <c r="Q73" s="178"/>
      <c r="R73" s="176"/>
      <c r="S73" s="177">
        <f>SUM(S74:S77)</f>
        <v>45</v>
      </c>
      <c r="T73" s="177"/>
      <c r="U73" s="178"/>
      <c r="V73" s="176"/>
      <c r="W73" s="177"/>
      <c r="X73" s="212"/>
      <c r="Y73" s="212"/>
    </row>
    <row r="74" spans="1:27" ht="13.5" customHeight="1" x14ac:dyDescent="0.2">
      <c r="A74" s="379" t="s">
        <v>135</v>
      </c>
      <c r="B74" s="380"/>
      <c r="C74" s="378" t="s">
        <v>28</v>
      </c>
      <c r="D74" s="375"/>
      <c r="E74" s="380">
        <v>15</v>
      </c>
      <c r="F74" s="375">
        <v>2</v>
      </c>
      <c r="G74" s="380"/>
      <c r="H74" s="210"/>
      <c r="I74" s="378">
        <v>15</v>
      </c>
      <c r="J74" s="378"/>
      <c r="K74" s="378"/>
      <c r="L74" s="378"/>
      <c r="M74" s="375"/>
      <c r="N74" s="376"/>
      <c r="O74" s="367"/>
      <c r="P74" s="367"/>
      <c r="Q74" s="370"/>
      <c r="R74" s="376"/>
      <c r="S74" s="367">
        <v>15</v>
      </c>
      <c r="T74" s="367"/>
      <c r="U74" s="370"/>
      <c r="V74" s="376"/>
      <c r="W74" s="367"/>
      <c r="X74" s="374"/>
      <c r="Y74" s="374"/>
    </row>
    <row r="75" spans="1:27" ht="11.25" customHeight="1" x14ac:dyDescent="0.2">
      <c r="A75" s="267" t="s">
        <v>136</v>
      </c>
      <c r="B75" s="239"/>
      <c r="C75" s="241" t="s">
        <v>28</v>
      </c>
      <c r="D75" s="242"/>
      <c r="E75" s="239">
        <v>15</v>
      </c>
      <c r="F75" s="242">
        <v>2</v>
      </c>
      <c r="G75" s="239"/>
      <c r="H75" s="2"/>
      <c r="I75" s="241">
        <v>15</v>
      </c>
      <c r="J75" s="241"/>
      <c r="K75" s="241"/>
      <c r="L75" s="241"/>
      <c r="M75" s="242"/>
      <c r="N75" s="243"/>
      <c r="O75" s="245"/>
      <c r="P75" s="245"/>
      <c r="Q75" s="257"/>
      <c r="R75" s="243"/>
      <c r="S75" s="245">
        <v>15</v>
      </c>
      <c r="T75" s="245"/>
      <c r="U75" s="257"/>
      <c r="V75" s="243"/>
      <c r="W75" s="245"/>
      <c r="X75" s="232"/>
      <c r="Y75" s="232"/>
    </row>
    <row r="76" spans="1:27" ht="12" thickBot="1" x14ac:dyDescent="0.25">
      <c r="A76" s="269" t="s">
        <v>137</v>
      </c>
      <c r="B76" s="271"/>
      <c r="C76" s="266" t="s">
        <v>28</v>
      </c>
      <c r="D76" s="273"/>
      <c r="E76" s="271">
        <v>15</v>
      </c>
      <c r="F76" s="273">
        <v>2</v>
      </c>
      <c r="G76" s="271"/>
      <c r="H76" s="69"/>
      <c r="I76" s="266">
        <v>15</v>
      </c>
      <c r="J76" s="266"/>
      <c r="K76" s="266"/>
      <c r="L76" s="266"/>
      <c r="M76" s="273"/>
      <c r="N76" s="258"/>
      <c r="O76" s="259"/>
      <c r="P76" s="259"/>
      <c r="Q76" s="263"/>
      <c r="R76" s="258"/>
      <c r="S76" s="259">
        <v>15</v>
      </c>
      <c r="T76" s="259"/>
      <c r="U76" s="263"/>
      <c r="V76" s="258"/>
      <c r="W76" s="259"/>
      <c r="X76" s="261"/>
      <c r="Y76" s="261"/>
    </row>
    <row r="77" spans="1:27" s="40" customFormat="1" ht="12" thickBot="1" x14ac:dyDescent="0.25">
      <c r="A77" s="189" t="s">
        <v>139</v>
      </c>
      <c r="B77" s="190"/>
      <c r="C77" s="193"/>
      <c r="D77" s="192"/>
      <c r="E77" s="190">
        <f>SUM(E78:E79)</f>
        <v>40</v>
      </c>
      <c r="F77" s="192">
        <f>SUM(F78:F79)</f>
        <v>6</v>
      </c>
      <c r="G77" s="190">
        <f>SUM(G78:G79)</f>
        <v>10</v>
      </c>
      <c r="H77" s="214"/>
      <c r="I77" s="193">
        <f>SUM(I78:I79)</f>
        <v>30</v>
      </c>
      <c r="J77" s="193"/>
      <c r="K77" s="193"/>
      <c r="L77" s="193"/>
      <c r="M77" s="192"/>
      <c r="N77" s="190"/>
      <c r="O77" s="193"/>
      <c r="P77" s="193"/>
      <c r="Q77" s="192"/>
      <c r="R77" s="190"/>
      <c r="S77" s="193"/>
      <c r="T77" s="193">
        <f>SUM(T78:T79)</f>
        <v>10</v>
      </c>
      <c r="U77" s="192">
        <f>SUM(U78:U79)</f>
        <v>30</v>
      </c>
      <c r="V77" s="190"/>
      <c r="W77" s="193"/>
      <c r="X77" s="194"/>
      <c r="Y77" s="194"/>
      <c r="Z77" s="38"/>
      <c r="AA77" s="38"/>
    </row>
    <row r="78" spans="1:27" s="40" customFormat="1" ht="12" customHeight="1" x14ac:dyDescent="0.2">
      <c r="A78" s="105" t="s">
        <v>140</v>
      </c>
      <c r="B78" s="704"/>
      <c r="C78" s="701"/>
      <c r="D78" s="683" t="s">
        <v>29</v>
      </c>
      <c r="E78" s="704">
        <v>40</v>
      </c>
      <c r="F78" s="215">
        <v>2</v>
      </c>
      <c r="G78" s="704">
        <v>10</v>
      </c>
      <c r="H78" s="705"/>
      <c r="I78" s="701">
        <v>30</v>
      </c>
      <c r="J78" s="701"/>
      <c r="K78" s="701"/>
      <c r="L78" s="701"/>
      <c r="M78" s="683"/>
      <c r="N78" s="685"/>
      <c r="O78" s="686"/>
      <c r="P78" s="686"/>
      <c r="Q78" s="719"/>
      <c r="R78" s="685"/>
      <c r="S78" s="686"/>
      <c r="T78" s="686">
        <v>10</v>
      </c>
      <c r="U78" s="719">
        <v>30</v>
      </c>
      <c r="V78" s="685"/>
      <c r="W78" s="686"/>
      <c r="X78" s="716"/>
      <c r="Y78" s="716"/>
      <c r="Z78" s="38"/>
      <c r="AA78" s="38"/>
    </row>
    <row r="79" spans="1:27" s="40" customFormat="1" ht="12" thickBot="1" x14ac:dyDescent="0.25">
      <c r="A79" s="105" t="s">
        <v>141</v>
      </c>
      <c r="B79" s="653"/>
      <c r="C79" s="659"/>
      <c r="D79" s="684"/>
      <c r="E79" s="653"/>
      <c r="F79" s="275">
        <v>4</v>
      </c>
      <c r="G79" s="653"/>
      <c r="H79" s="706"/>
      <c r="I79" s="659"/>
      <c r="J79" s="659"/>
      <c r="K79" s="659"/>
      <c r="L79" s="659"/>
      <c r="M79" s="684"/>
      <c r="N79" s="665"/>
      <c r="O79" s="632"/>
      <c r="P79" s="632"/>
      <c r="Q79" s="662"/>
      <c r="R79" s="665"/>
      <c r="S79" s="632"/>
      <c r="T79" s="632"/>
      <c r="U79" s="662"/>
      <c r="V79" s="665"/>
      <c r="W79" s="632"/>
      <c r="X79" s="635"/>
      <c r="Y79" s="635"/>
      <c r="Z79" s="38"/>
      <c r="AA79" s="38"/>
    </row>
    <row r="80" spans="1:27" s="40" customFormat="1" ht="12" thickBot="1" x14ac:dyDescent="0.25">
      <c r="A80" s="168" t="s">
        <v>168</v>
      </c>
      <c r="B80" s="169"/>
      <c r="C80" s="170"/>
      <c r="D80" s="171"/>
      <c r="E80" s="172">
        <f>SUM(E81)</f>
        <v>20</v>
      </c>
      <c r="F80" s="173">
        <f>SUM(F81)</f>
        <v>3</v>
      </c>
      <c r="G80" s="172"/>
      <c r="H80" s="174"/>
      <c r="I80" s="175">
        <f>SUM(I81)</f>
        <v>20</v>
      </c>
      <c r="J80" s="175"/>
      <c r="K80" s="175"/>
      <c r="L80" s="175"/>
      <c r="M80" s="173"/>
      <c r="N80" s="176"/>
      <c r="O80" s="177"/>
      <c r="P80" s="177"/>
      <c r="Q80" s="178"/>
      <c r="R80" s="176"/>
      <c r="S80" s="177"/>
      <c r="T80" s="177"/>
      <c r="U80" s="178">
        <f>SUM(U81)</f>
        <v>20</v>
      </c>
      <c r="V80" s="176"/>
      <c r="W80" s="177"/>
      <c r="X80" s="179"/>
      <c r="Y80" s="179"/>
      <c r="Z80" s="38"/>
      <c r="AA80" s="38"/>
    </row>
    <row r="81" spans="1:27" s="40" customFormat="1" ht="12" thickBot="1" x14ac:dyDescent="0.25">
      <c r="A81" s="105" t="s">
        <v>60</v>
      </c>
      <c r="B81" s="106"/>
      <c r="C81" s="227"/>
      <c r="D81" s="275" t="s">
        <v>28</v>
      </c>
      <c r="E81" s="106">
        <v>20</v>
      </c>
      <c r="F81" s="275">
        <v>3</v>
      </c>
      <c r="G81" s="106"/>
      <c r="H81" s="107"/>
      <c r="I81" s="227">
        <v>20</v>
      </c>
      <c r="J81" s="227"/>
      <c r="K81" s="227"/>
      <c r="L81" s="227"/>
      <c r="M81" s="275"/>
      <c r="N81" s="108"/>
      <c r="O81" s="218"/>
      <c r="P81" s="218"/>
      <c r="Q81" s="229"/>
      <c r="R81" s="108"/>
      <c r="S81" s="218"/>
      <c r="T81" s="218"/>
      <c r="U81" s="229">
        <v>20</v>
      </c>
      <c r="V81" s="108"/>
      <c r="W81" s="218"/>
      <c r="X81" s="219"/>
      <c r="Y81" s="219"/>
      <c r="Z81" s="38"/>
      <c r="AA81" s="38"/>
    </row>
    <row r="82" spans="1:27" s="3" customFormat="1" ht="12" customHeight="1" thickBot="1" x14ac:dyDescent="0.25">
      <c r="A82" s="168" t="s">
        <v>62</v>
      </c>
      <c r="B82" s="172"/>
      <c r="C82" s="175"/>
      <c r="D82" s="173"/>
      <c r="E82" s="172">
        <f>SUM(E83:E86)</f>
        <v>70</v>
      </c>
      <c r="F82" s="173">
        <f>SUM(F83:F86)</f>
        <v>8</v>
      </c>
      <c r="G82" s="172"/>
      <c r="H82" s="216"/>
      <c r="I82" s="175"/>
      <c r="J82" s="175">
        <f>SUM(J83:J86)</f>
        <v>70</v>
      </c>
      <c r="K82" s="175"/>
      <c r="L82" s="175"/>
      <c r="M82" s="173"/>
      <c r="N82" s="176"/>
      <c r="O82" s="177"/>
      <c r="P82" s="177"/>
      <c r="Q82" s="178"/>
      <c r="R82" s="176"/>
      <c r="S82" s="177">
        <f>SUM(S83:S86)</f>
        <v>35</v>
      </c>
      <c r="T82" s="177"/>
      <c r="U82" s="178">
        <f>SUM(U83:U86)</f>
        <v>35</v>
      </c>
      <c r="V82" s="176"/>
      <c r="W82" s="177"/>
      <c r="X82" s="212"/>
      <c r="Y82" s="212"/>
      <c r="Z82" s="18"/>
      <c r="AA82" s="18"/>
    </row>
    <row r="83" spans="1:27" s="3" customFormat="1" x14ac:dyDescent="0.2">
      <c r="A83" s="379" t="s">
        <v>63</v>
      </c>
      <c r="B83" s="380"/>
      <c r="C83" s="378" t="s">
        <v>28</v>
      </c>
      <c r="D83" s="375"/>
      <c r="E83" s="380">
        <v>20</v>
      </c>
      <c r="F83" s="416">
        <v>2</v>
      </c>
      <c r="G83" s="380"/>
      <c r="H83" s="210"/>
      <c r="I83" s="378"/>
      <c r="J83" s="378">
        <v>20</v>
      </c>
      <c r="K83" s="378"/>
      <c r="L83" s="378"/>
      <c r="M83" s="375"/>
      <c r="N83" s="376"/>
      <c r="O83" s="367"/>
      <c r="P83" s="367"/>
      <c r="Q83" s="370"/>
      <c r="R83" s="376"/>
      <c r="S83" s="367">
        <v>20</v>
      </c>
      <c r="T83" s="367"/>
      <c r="U83" s="370"/>
      <c r="V83" s="376"/>
      <c r="W83" s="367"/>
      <c r="X83" s="374"/>
      <c r="Y83" s="374"/>
      <c r="Z83" s="18"/>
      <c r="AA83" s="18"/>
    </row>
    <row r="84" spans="1:27" s="3" customFormat="1" x14ac:dyDescent="0.2">
      <c r="A84" s="267" t="s">
        <v>64</v>
      </c>
      <c r="B84" s="239"/>
      <c r="C84" s="241"/>
      <c r="D84" s="242" t="s">
        <v>28</v>
      </c>
      <c r="E84" s="239">
        <v>20</v>
      </c>
      <c r="F84" s="418">
        <v>2</v>
      </c>
      <c r="G84" s="239"/>
      <c r="H84" s="2"/>
      <c r="I84" s="241"/>
      <c r="J84" s="241">
        <v>20</v>
      </c>
      <c r="K84" s="241"/>
      <c r="L84" s="241"/>
      <c r="M84" s="242"/>
      <c r="N84" s="243"/>
      <c r="O84" s="245"/>
      <c r="P84" s="245"/>
      <c r="Q84" s="257"/>
      <c r="R84" s="243"/>
      <c r="S84" s="245"/>
      <c r="T84" s="245"/>
      <c r="U84" s="257">
        <v>20</v>
      </c>
      <c r="V84" s="243"/>
      <c r="W84" s="245"/>
      <c r="X84" s="232"/>
      <c r="Y84" s="232"/>
      <c r="Z84" s="18"/>
      <c r="AA84" s="18"/>
    </row>
    <row r="85" spans="1:27" s="3" customFormat="1" x14ac:dyDescent="0.2">
      <c r="A85" s="267" t="s">
        <v>65</v>
      </c>
      <c r="B85" s="239"/>
      <c r="C85" s="241" t="s">
        <v>28</v>
      </c>
      <c r="D85" s="242"/>
      <c r="E85" s="239">
        <v>15</v>
      </c>
      <c r="F85" s="418">
        <v>2</v>
      </c>
      <c r="G85" s="239"/>
      <c r="H85" s="2"/>
      <c r="I85" s="241"/>
      <c r="J85" s="241">
        <v>15</v>
      </c>
      <c r="K85" s="241"/>
      <c r="L85" s="241"/>
      <c r="M85" s="242"/>
      <c r="N85" s="243"/>
      <c r="O85" s="245"/>
      <c r="P85" s="245"/>
      <c r="Q85" s="257"/>
      <c r="R85" s="243"/>
      <c r="S85" s="245">
        <v>15</v>
      </c>
      <c r="T85" s="245"/>
      <c r="U85" s="257"/>
      <c r="V85" s="243"/>
      <c r="W85" s="245"/>
      <c r="X85" s="232"/>
      <c r="Y85" s="232"/>
      <c r="Z85" s="18"/>
      <c r="AA85" s="18"/>
    </row>
    <row r="86" spans="1:27" s="3" customFormat="1" ht="12" thickBot="1" x14ac:dyDescent="0.25">
      <c r="A86" s="269" t="s">
        <v>66</v>
      </c>
      <c r="B86" s="271"/>
      <c r="C86" s="266"/>
      <c r="D86" s="273" t="s">
        <v>28</v>
      </c>
      <c r="E86" s="271">
        <v>15</v>
      </c>
      <c r="F86" s="417">
        <v>2</v>
      </c>
      <c r="G86" s="271"/>
      <c r="H86" s="69"/>
      <c r="I86" s="266"/>
      <c r="J86" s="266">
        <v>15</v>
      </c>
      <c r="K86" s="266"/>
      <c r="L86" s="266"/>
      <c r="M86" s="273"/>
      <c r="N86" s="258"/>
      <c r="O86" s="259"/>
      <c r="P86" s="259"/>
      <c r="Q86" s="263"/>
      <c r="R86" s="258"/>
      <c r="S86" s="259"/>
      <c r="T86" s="259"/>
      <c r="U86" s="263">
        <v>15</v>
      </c>
      <c r="V86" s="258"/>
      <c r="W86" s="259"/>
      <c r="X86" s="261"/>
      <c r="Y86" s="261"/>
      <c r="Z86" s="18"/>
      <c r="AA86" s="18"/>
    </row>
    <row r="87" spans="1:27" s="3" customFormat="1" ht="12" customHeight="1" thickBot="1" x14ac:dyDescent="0.25">
      <c r="A87" s="168" t="s">
        <v>67</v>
      </c>
      <c r="B87" s="172"/>
      <c r="C87" s="175"/>
      <c r="D87" s="173"/>
      <c r="E87" s="172">
        <f>SUM(E88:E90)</f>
        <v>70</v>
      </c>
      <c r="F87" s="173">
        <f>SUM(F88:F91)</f>
        <v>8</v>
      </c>
      <c r="G87" s="172">
        <f>SUM(G88:G90)</f>
        <v>35</v>
      </c>
      <c r="H87" s="216"/>
      <c r="I87" s="175">
        <f>SUM(I88:I90)</f>
        <v>35</v>
      </c>
      <c r="J87" s="175"/>
      <c r="K87" s="175"/>
      <c r="L87" s="175"/>
      <c r="M87" s="173"/>
      <c r="N87" s="176"/>
      <c r="O87" s="177"/>
      <c r="P87" s="177"/>
      <c r="Q87" s="178"/>
      <c r="R87" s="176">
        <f>SUM(R88:R91)</f>
        <v>20</v>
      </c>
      <c r="S87" s="177">
        <f>SUM(S88:S91)</f>
        <v>20</v>
      </c>
      <c r="T87" s="177">
        <f>SUM(T88:T90)</f>
        <v>15</v>
      </c>
      <c r="U87" s="178">
        <f>SUM(U88:U90)</f>
        <v>15</v>
      </c>
      <c r="V87" s="176"/>
      <c r="W87" s="177"/>
      <c r="X87" s="212"/>
      <c r="Y87" s="212"/>
      <c r="Z87" s="18"/>
      <c r="AA87" s="18"/>
    </row>
    <row r="88" spans="1:27" s="3" customFormat="1" x14ac:dyDescent="0.2">
      <c r="A88" s="702" t="s">
        <v>68</v>
      </c>
      <c r="B88" s="704"/>
      <c r="C88" s="701" t="s">
        <v>29</v>
      </c>
      <c r="D88" s="683"/>
      <c r="E88" s="704">
        <v>40</v>
      </c>
      <c r="F88" s="215">
        <v>2</v>
      </c>
      <c r="G88" s="704">
        <v>20</v>
      </c>
      <c r="H88" s="705"/>
      <c r="I88" s="701">
        <v>20</v>
      </c>
      <c r="J88" s="701"/>
      <c r="K88" s="701"/>
      <c r="L88" s="701"/>
      <c r="M88" s="683"/>
      <c r="N88" s="685"/>
      <c r="O88" s="686"/>
      <c r="P88" s="686"/>
      <c r="Q88" s="719"/>
      <c r="R88" s="685">
        <v>20</v>
      </c>
      <c r="S88" s="686">
        <v>20</v>
      </c>
      <c r="T88" s="686"/>
      <c r="U88" s="719"/>
      <c r="V88" s="685"/>
      <c r="W88" s="686"/>
      <c r="X88" s="716"/>
      <c r="Y88" s="716"/>
      <c r="Z88" s="18"/>
      <c r="AA88" s="18"/>
    </row>
    <row r="89" spans="1:27" s="3" customFormat="1" x14ac:dyDescent="0.2">
      <c r="A89" s="727"/>
      <c r="B89" s="728"/>
      <c r="C89" s="723"/>
      <c r="D89" s="729"/>
      <c r="E89" s="728"/>
      <c r="F89" s="416">
        <v>3</v>
      </c>
      <c r="G89" s="728"/>
      <c r="H89" s="730"/>
      <c r="I89" s="723"/>
      <c r="J89" s="723"/>
      <c r="K89" s="723"/>
      <c r="L89" s="723"/>
      <c r="M89" s="729"/>
      <c r="N89" s="708"/>
      <c r="O89" s="715"/>
      <c r="P89" s="715"/>
      <c r="Q89" s="707"/>
      <c r="R89" s="708"/>
      <c r="S89" s="715"/>
      <c r="T89" s="715"/>
      <c r="U89" s="707"/>
      <c r="V89" s="708"/>
      <c r="W89" s="715"/>
      <c r="X89" s="720"/>
      <c r="Y89" s="720"/>
      <c r="Z89" s="18"/>
      <c r="AA89" s="18"/>
    </row>
    <row r="90" spans="1:27" s="3" customFormat="1" ht="10.5" customHeight="1" x14ac:dyDescent="0.2">
      <c r="A90" s="731" t="s">
        <v>69</v>
      </c>
      <c r="B90" s="651"/>
      <c r="C90" s="657"/>
      <c r="D90" s="736" t="s">
        <v>29</v>
      </c>
      <c r="E90" s="651">
        <v>30</v>
      </c>
      <c r="F90" s="34">
        <v>1</v>
      </c>
      <c r="G90" s="651">
        <v>15</v>
      </c>
      <c r="H90" s="755"/>
      <c r="I90" s="657">
        <v>15</v>
      </c>
      <c r="J90" s="657"/>
      <c r="K90" s="657"/>
      <c r="L90" s="657"/>
      <c r="M90" s="736"/>
      <c r="N90" s="663"/>
      <c r="O90" s="630"/>
      <c r="P90" s="630"/>
      <c r="Q90" s="660"/>
      <c r="R90" s="663"/>
      <c r="S90" s="630"/>
      <c r="T90" s="630">
        <v>15</v>
      </c>
      <c r="U90" s="660">
        <v>15</v>
      </c>
      <c r="V90" s="663"/>
      <c r="W90" s="630"/>
      <c r="X90" s="633"/>
      <c r="Y90" s="633"/>
      <c r="Z90" s="18"/>
      <c r="AA90" s="18"/>
    </row>
    <row r="91" spans="1:27" s="3" customFormat="1" ht="11.25" customHeight="1" thickBot="1" x14ac:dyDescent="0.25">
      <c r="A91" s="703"/>
      <c r="B91" s="653"/>
      <c r="C91" s="659"/>
      <c r="D91" s="684"/>
      <c r="E91" s="653"/>
      <c r="F91" s="276">
        <v>2</v>
      </c>
      <c r="G91" s="653"/>
      <c r="H91" s="706"/>
      <c r="I91" s="659"/>
      <c r="J91" s="659"/>
      <c r="K91" s="659"/>
      <c r="L91" s="659"/>
      <c r="M91" s="684"/>
      <c r="N91" s="665"/>
      <c r="O91" s="632"/>
      <c r="P91" s="632"/>
      <c r="Q91" s="662"/>
      <c r="R91" s="665"/>
      <c r="S91" s="632"/>
      <c r="T91" s="632"/>
      <c r="U91" s="662"/>
      <c r="V91" s="665"/>
      <c r="W91" s="632"/>
      <c r="X91" s="635"/>
      <c r="Y91" s="635"/>
      <c r="Z91" s="18"/>
      <c r="AA91" s="18"/>
    </row>
    <row r="92" spans="1:27" s="3" customFormat="1" ht="12" thickBot="1" x14ac:dyDescent="0.25">
      <c r="A92" s="168" t="s">
        <v>70</v>
      </c>
      <c r="B92" s="172"/>
      <c r="C92" s="175"/>
      <c r="D92" s="173"/>
      <c r="E92" s="172">
        <f>SUM(E93:E96)</f>
        <v>80</v>
      </c>
      <c r="F92" s="173">
        <f>SUM(F93:F96)</f>
        <v>10</v>
      </c>
      <c r="G92" s="172">
        <f>SUM(G93:G96)</f>
        <v>40</v>
      </c>
      <c r="H92" s="216"/>
      <c r="I92" s="175">
        <f>SUM(I93:I96)</f>
        <v>40</v>
      </c>
      <c r="J92" s="175"/>
      <c r="K92" s="175"/>
      <c r="L92" s="175"/>
      <c r="M92" s="173"/>
      <c r="N92" s="176"/>
      <c r="O92" s="177"/>
      <c r="P92" s="177"/>
      <c r="Q92" s="178"/>
      <c r="R92" s="176"/>
      <c r="S92" s="177"/>
      <c r="T92" s="177"/>
      <c r="U92" s="178"/>
      <c r="V92" s="176">
        <f>SUM(V93:V96)</f>
        <v>40</v>
      </c>
      <c r="W92" s="177">
        <f>SUM(W93:W96)</f>
        <v>40</v>
      </c>
      <c r="X92" s="212"/>
      <c r="Y92" s="212"/>
      <c r="Z92" s="18"/>
      <c r="AA92" s="18"/>
    </row>
    <row r="93" spans="1:27" s="3" customFormat="1" x14ac:dyDescent="0.2">
      <c r="A93" s="379" t="s">
        <v>79</v>
      </c>
      <c r="B93" s="380"/>
      <c r="C93" s="378" t="s">
        <v>28</v>
      </c>
      <c r="D93" s="375"/>
      <c r="E93" s="380">
        <v>20</v>
      </c>
      <c r="F93" s="375">
        <v>2</v>
      </c>
      <c r="G93" s="380">
        <v>20</v>
      </c>
      <c r="H93" s="210"/>
      <c r="I93" s="378"/>
      <c r="J93" s="378"/>
      <c r="K93" s="378"/>
      <c r="L93" s="378"/>
      <c r="M93" s="375"/>
      <c r="N93" s="376"/>
      <c r="O93" s="367"/>
      <c r="P93" s="367"/>
      <c r="Q93" s="370"/>
      <c r="R93" s="376"/>
      <c r="S93" s="367"/>
      <c r="T93" s="367"/>
      <c r="U93" s="370"/>
      <c r="V93" s="376">
        <v>20</v>
      </c>
      <c r="W93" s="367"/>
      <c r="X93" s="374"/>
      <c r="Y93" s="374"/>
      <c r="Z93" s="18"/>
      <c r="AA93" s="18"/>
    </row>
    <row r="94" spans="1:27" s="3" customFormat="1" x14ac:dyDescent="0.2">
      <c r="A94" s="267" t="s">
        <v>71</v>
      </c>
      <c r="B94" s="239"/>
      <c r="C94" s="241" t="s">
        <v>28</v>
      </c>
      <c r="D94" s="242"/>
      <c r="E94" s="239">
        <v>20</v>
      </c>
      <c r="F94" s="242">
        <v>2</v>
      </c>
      <c r="G94" s="239">
        <v>20</v>
      </c>
      <c r="H94" s="2"/>
      <c r="I94" s="241"/>
      <c r="J94" s="241"/>
      <c r="K94" s="241"/>
      <c r="L94" s="241"/>
      <c r="M94" s="242"/>
      <c r="N94" s="243"/>
      <c r="O94" s="245"/>
      <c r="P94" s="245"/>
      <c r="Q94" s="257"/>
      <c r="R94" s="243"/>
      <c r="S94" s="245"/>
      <c r="T94" s="245"/>
      <c r="U94" s="257"/>
      <c r="V94" s="243">
        <v>20</v>
      </c>
      <c r="W94" s="245"/>
      <c r="X94" s="232"/>
      <c r="Y94" s="232"/>
      <c r="Z94" s="18"/>
      <c r="AA94" s="18"/>
    </row>
    <row r="95" spans="1:27" s="3" customFormat="1" x14ac:dyDescent="0.2">
      <c r="A95" s="267" t="s">
        <v>72</v>
      </c>
      <c r="B95" s="239"/>
      <c r="C95" s="241" t="s">
        <v>28</v>
      </c>
      <c r="D95" s="242"/>
      <c r="E95" s="239">
        <v>20</v>
      </c>
      <c r="F95" s="242">
        <v>3</v>
      </c>
      <c r="G95" s="239"/>
      <c r="H95" s="2"/>
      <c r="I95" s="241">
        <v>20</v>
      </c>
      <c r="J95" s="241"/>
      <c r="K95" s="241"/>
      <c r="L95" s="241"/>
      <c r="M95" s="242"/>
      <c r="N95" s="243"/>
      <c r="O95" s="245"/>
      <c r="P95" s="245"/>
      <c r="Q95" s="257"/>
      <c r="R95" s="243"/>
      <c r="S95" s="245"/>
      <c r="T95" s="245"/>
      <c r="U95" s="257"/>
      <c r="V95" s="243"/>
      <c r="W95" s="245">
        <v>20</v>
      </c>
      <c r="X95" s="232"/>
      <c r="Y95" s="232"/>
      <c r="Z95" s="18"/>
      <c r="AA95" s="18"/>
    </row>
    <row r="96" spans="1:27" s="3" customFormat="1" ht="13.5" customHeight="1" thickBot="1" x14ac:dyDescent="0.25">
      <c r="A96" s="269" t="s">
        <v>73</v>
      </c>
      <c r="B96" s="271"/>
      <c r="C96" s="266" t="s">
        <v>28</v>
      </c>
      <c r="D96" s="273"/>
      <c r="E96" s="453">
        <v>20</v>
      </c>
      <c r="F96" s="454">
        <v>3</v>
      </c>
      <c r="G96" s="453"/>
      <c r="H96" s="69"/>
      <c r="I96" s="452">
        <v>20</v>
      </c>
      <c r="J96" s="452"/>
      <c r="K96" s="452"/>
      <c r="L96" s="266"/>
      <c r="M96" s="273"/>
      <c r="N96" s="258"/>
      <c r="O96" s="259"/>
      <c r="P96" s="259"/>
      <c r="Q96" s="263"/>
      <c r="R96" s="258"/>
      <c r="S96" s="259"/>
      <c r="T96" s="259"/>
      <c r="U96" s="263"/>
      <c r="V96" s="258"/>
      <c r="W96" s="259">
        <v>20</v>
      </c>
      <c r="X96" s="261"/>
      <c r="Y96" s="261"/>
      <c r="Z96" s="18"/>
      <c r="AA96" s="18"/>
    </row>
    <row r="97" spans="1:27" s="3" customFormat="1" ht="22.5" customHeight="1" thickBot="1" x14ac:dyDescent="0.25">
      <c r="A97" s="168" t="s">
        <v>80</v>
      </c>
      <c r="B97" s="172"/>
      <c r="C97" s="175"/>
      <c r="D97" s="173"/>
      <c r="E97" s="172">
        <f>SUM(E98:E102)</f>
        <v>75</v>
      </c>
      <c r="F97" s="173">
        <f>SUM(F98:F102)</f>
        <v>12</v>
      </c>
      <c r="G97" s="172">
        <f>SUM(G98:G102)</f>
        <v>30</v>
      </c>
      <c r="H97" s="216"/>
      <c r="I97" s="175">
        <f>SUM(I98:I102)</f>
        <v>45</v>
      </c>
      <c r="J97" s="175"/>
      <c r="K97" s="175"/>
      <c r="L97" s="175"/>
      <c r="M97" s="173"/>
      <c r="N97" s="176"/>
      <c r="O97" s="177"/>
      <c r="P97" s="177"/>
      <c r="Q97" s="178"/>
      <c r="R97" s="176"/>
      <c r="S97" s="177"/>
      <c r="T97" s="177">
        <f>SUM(T98:T102)</f>
        <v>20</v>
      </c>
      <c r="U97" s="178">
        <f>SUM(U98:U102)</f>
        <v>20</v>
      </c>
      <c r="V97" s="176">
        <f>SUM(V98:V102)</f>
        <v>10</v>
      </c>
      <c r="W97" s="177">
        <f>SUM(W98:W102)</f>
        <v>10</v>
      </c>
      <c r="X97" s="212"/>
      <c r="Y97" s="212">
        <f>SUM(Y98:Y102)</f>
        <v>15</v>
      </c>
      <c r="Z97" s="18"/>
      <c r="AA97" s="18"/>
    </row>
    <row r="98" spans="1:27" s="3" customFormat="1" x14ac:dyDescent="0.2">
      <c r="A98" s="379" t="s">
        <v>74</v>
      </c>
      <c r="B98" s="380"/>
      <c r="C98" s="378"/>
      <c r="D98" s="375" t="s">
        <v>20</v>
      </c>
      <c r="E98" s="461">
        <v>20</v>
      </c>
      <c r="F98" s="455">
        <v>3</v>
      </c>
      <c r="G98" s="461">
        <v>20</v>
      </c>
      <c r="H98" s="210"/>
      <c r="I98" s="456"/>
      <c r="J98" s="456"/>
      <c r="K98" s="456"/>
      <c r="L98" s="378"/>
      <c r="M98" s="375"/>
      <c r="N98" s="376"/>
      <c r="O98" s="367"/>
      <c r="P98" s="367"/>
      <c r="Q98" s="370"/>
      <c r="R98" s="376"/>
      <c r="S98" s="367"/>
      <c r="T98" s="367">
        <v>20</v>
      </c>
      <c r="U98" s="370"/>
      <c r="V98" s="376"/>
      <c r="W98" s="367"/>
      <c r="X98" s="374"/>
      <c r="Y98" s="374"/>
      <c r="Z98" s="18"/>
      <c r="AA98" s="18"/>
    </row>
    <row r="99" spans="1:27" s="3" customFormat="1" x14ac:dyDescent="0.2">
      <c r="A99" s="835" t="s">
        <v>75</v>
      </c>
      <c r="B99" s="651"/>
      <c r="C99" s="657" t="s">
        <v>29</v>
      </c>
      <c r="D99" s="736"/>
      <c r="E99" s="651">
        <v>20</v>
      </c>
      <c r="F99" s="34">
        <v>2</v>
      </c>
      <c r="G99" s="651">
        <v>10</v>
      </c>
      <c r="H99" s="755"/>
      <c r="I99" s="657">
        <v>10</v>
      </c>
      <c r="J99" s="657"/>
      <c r="K99" s="657"/>
      <c r="L99" s="657"/>
      <c r="M99" s="736"/>
      <c r="N99" s="663"/>
      <c r="O99" s="630"/>
      <c r="P99" s="630"/>
      <c r="Q99" s="660"/>
      <c r="R99" s="663"/>
      <c r="S99" s="630"/>
      <c r="T99" s="630"/>
      <c r="U99" s="660"/>
      <c r="V99" s="663">
        <v>10</v>
      </c>
      <c r="W99" s="630">
        <v>10</v>
      </c>
      <c r="X99" s="633"/>
      <c r="Y99" s="633"/>
      <c r="Z99" s="18"/>
      <c r="AA99" s="18"/>
    </row>
    <row r="100" spans="1:27" s="3" customFormat="1" ht="10.5" customHeight="1" x14ac:dyDescent="0.2">
      <c r="A100" s="836"/>
      <c r="B100" s="728"/>
      <c r="C100" s="723"/>
      <c r="D100" s="729"/>
      <c r="E100" s="728"/>
      <c r="F100" s="455">
        <v>3</v>
      </c>
      <c r="G100" s="728"/>
      <c r="H100" s="730"/>
      <c r="I100" s="723"/>
      <c r="J100" s="723"/>
      <c r="K100" s="723"/>
      <c r="L100" s="723"/>
      <c r="M100" s="729"/>
      <c r="N100" s="708"/>
      <c r="O100" s="715"/>
      <c r="P100" s="715"/>
      <c r="Q100" s="707"/>
      <c r="R100" s="708"/>
      <c r="S100" s="715"/>
      <c r="T100" s="715"/>
      <c r="U100" s="707"/>
      <c r="V100" s="708"/>
      <c r="W100" s="715"/>
      <c r="X100" s="720"/>
      <c r="Y100" s="720"/>
      <c r="Z100" s="18"/>
      <c r="AA100" s="18"/>
    </row>
    <row r="101" spans="1:27" s="3" customFormat="1" ht="21.75" customHeight="1" x14ac:dyDescent="0.2">
      <c r="A101" s="267" t="s">
        <v>76</v>
      </c>
      <c r="B101" s="239"/>
      <c r="C101" s="241"/>
      <c r="D101" s="242" t="s">
        <v>28</v>
      </c>
      <c r="E101" s="448">
        <v>20</v>
      </c>
      <c r="F101" s="451">
        <v>2</v>
      </c>
      <c r="G101" s="448"/>
      <c r="H101" s="2"/>
      <c r="I101" s="449">
        <v>20</v>
      </c>
      <c r="J101" s="449"/>
      <c r="K101" s="449"/>
      <c r="L101" s="241"/>
      <c r="M101" s="242"/>
      <c r="N101" s="243"/>
      <c r="O101" s="245"/>
      <c r="P101" s="245"/>
      <c r="Q101" s="257"/>
      <c r="R101" s="243"/>
      <c r="S101" s="245"/>
      <c r="T101" s="245"/>
      <c r="U101" s="257">
        <v>20</v>
      </c>
      <c r="V101" s="243"/>
      <c r="W101" s="245"/>
      <c r="X101" s="232"/>
      <c r="Y101" s="232"/>
      <c r="Z101" s="18"/>
      <c r="AA101" s="18"/>
    </row>
    <row r="102" spans="1:27" s="3" customFormat="1" ht="14.25" customHeight="1" x14ac:dyDescent="0.2">
      <c r="A102" s="267" t="s">
        <v>77</v>
      </c>
      <c r="B102" s="239"/>
      <c r="C102" s="241"/>
      <c r="D102" s="242" t="s">
        <v>28</v>
      </c>
      <c r="E102" s="239">
        <v>15</v>
      </c>
      <c r="F102" s="242">
        <v>2</v>
      </c>
      <c r="G102" s="239"/>
      <c r="H102" s="2"/>
      <c r="I102" s="241">
        <v>15</v>
      </c>
      <c r="J102" s="241"/>
      <c r="K102" s="241"/>
      <c r="L102" s="241"/>
      <c r="M102" s="242"/>
      <c r="N102" s="244"/>
      <c r="O102" s="217"/>
      <c r="P102" s="217"/>
      <c r="Q102" s="228"/>
      <c r="R102" s="243"/>
      <c r="S102" s="245"/>
      <c r="T102" s="245"/>
      <c r="U102" s="257"/>
      <c r="V102" s="243"/>
      <c r="W102" s="245"/>
      <c r="X102" s="232"/>
      <c r="Y102" s="232">
        <v>15</v>
      </c>
      <c r="Z102" s="18"/>
      <c r="AA102" s="18"/>
    </row>
    <row r="103" spans="1:27" s="3" customFormat="1" ht="14.25" customHeight="1" x14ac:dyDescent="0.2">
      <c r="A103" s="246" t="s">
        <v>142</v>
      </c>
      <c r="B103" s="254"/>
      <c r="C103" s="248"/>
      <c r="D103" s="249"/>
      <c r="E103" s="254">
        <f>SUM(E73,E77,E80,E82,E87,E92,E97)</f>
        <v>400</v>
      </c>
      <c r="F103" s="249"/>
      <c r="G103" s="254">
        <f>SUM(G73,G77,G80,G87,G92,G97)</f>
        <v>115</v>
      </c>
      <c r="H103" s="136"/>
      <c r="I103" s="248">
        <f>SUM(I73,I77,I80,I82,I87,I92,I97)</f>
        <v>215</v>
      </c>
      <c r="J103" s="248">
        <f>SUM(J73,J82,J87,J92,J97)</f>
        <v>70</v>
      </c>
      <c r="K103" s="248"/>
      <c r="L103" s="248"/>
      <c r="M103" s="249"/>
      <c r="N103" s="741"/>
      <c r="O103" s="742"/>
      <c r="P103" s="713"/>
      <c r="Q103" s="714"/>
      <c r="R103" s="741">
        <f>SUM(R73:S73,R77:S77,R82:S82,R87:S87,R92:S92,R97:S97)</f>
        <v>120</v>
      </c>
      <c r="S103" s="742"/>
      <c r="T103" s="713">
        <f>SUM(T73:U73,T77:U77,T80:U80,T82:U82,T87:U87,T92:U92,T97:U97)</f>
        <v>165</v>
      </c>
      <c r="U103" s="714"/>
      <c r="V103" s="741">
        <f>SUM(V73:W73,V77:W77,V80:W80,V87:W87,V92:W92,V97:W97)</f>
        <v>100</v>
      </c>
      <c r="W103" s="742"/>
      <c r="X103" s="677">
        <f>SUM(X73:Y73,X77:Y77,X82:Y82,X87:Y87,X92:Y92,X97:Y97)</f>
        <v>15</v>
      </c>
      <c r="Y103" s="678"/>
      <c r="Z103" s="18"/>
      <c r="AA103" s="18"/>
    </row>
    <row r="104" spans="1:27" s="3" customFormat="1" ht="14.25" customHeight="1" thickBot="1" x14ac:dyDescent="0.25">
      <c r="A104" s="421" t="s">
        <v>143</v>
      </c>
      <c r="B104" s="422"/>
      <c r="C104" s="423"/>
      <c r="D104" s="424"/>
      <c r="E104" s="422"/>
      <c r="F104" s="424">
        <f>SUM(F73,F77,F80,F82,F87,F92,F97)</f>
        <v>53</v>
      </c>
      <c r="G104" s="422"/>
      <c r="H104" s="425"/>
      <c r="I104" s="423"/>
      <c r="J104" s="423"/>
      <c r="K104" s="423"/>
      <c r="L104" s="423"/>
      <c r="M104" s="424"/>
      <c r="N104" s="709"/>
      <c r="O104" s="710"/>
      <c r="P104" s="711"/>
      <c r="Q104" s="712"/>
      <c r="R104" s="709">
        <f>SUM(F74:F76,F83,F85,F88:F89)</f>
        <v>15</v>
      </c>
      <c r="S104" s="710"/>
      <c r="T104" s="711">
        <f>SUM(F78:F79,F81,F84,F86,F90:F91,F98,F101)</f>
        <v>21</v>
      </c>
      <c r="U104" s="712"/>
      <c r="V104" s="709">
        <f>SUM(F93:F96,F99:F100)</f>
        <v>15</v>
      </c>
      <c r="W104" s="710"/>
      <c r="X104" s="717">
        <f>SUM(F101)</f>
        <v>2</v>
      </c>
      <c r="Y104" s="718"/>
      <c r="Z104" s="18"/>
      <c r="AA104" s="18"/>
    </row>
    <row r="105" spans="1:27" s="3" customFormat="1" ht="14.25" customHeight="1" thickBot="1" x14ac:dyDescent="0.25">
      <c r="A105" s="790"/>
      <c r="B105" s="791"/>
      <c r="C105" s="791"/>
      <c r="D105" s="791"/>
      <c r="E105" s="791"/>
      <c r="F105" s="791"/>
      <c r="G105" s="791"/>
      <c r="H105" s="791"/>
      <c r="I105" s="791"/>
      <c r="J105" s="791"/>
      <c r="K105" s="791"/>
      <c r="L105" s="791"/>
      <c r="M105" s="791"/>
      <c r="N105" s="791"/>
      <c r="O105" s="791"/>
      <c r="P105" s="791"/>
      <c r="Q105" s="791"/>
      <c r="R105" s="791"/>
      <c r="S105" s="791"/>
      <c r="T105" s="791"/>
      <c r="U105" s="791"/>
      <c r="V105" s="791"/>
      <c r="W105" s="791"/>
      <c r="X105" s="791"/>
      <c r="Y105" s="792"/>
      <c r="Z105" s="18"/>
      <c r="AA105" s="18"/>
    </row>
    <row r="106" spans="1:27" s="3" customFormat="1" ht="14.25" customHeight="1" x14ac:dyDescent="0.2">
      <c r="A106" s="426" t="s">
        <v>158</v>
      </c>
      <c r="B106" s="427"/>
      <c r="C106" s="428"/>
      <c r="D106" s="426"/>
      <c r="E106" s="254">
        <f>SUM(E62,E103)</f>
        <v>1160</v>
      </c>
      <c r="F106" s="249"/>
      <c r="G106" s="254"/>
      <c r="H106" s="248"/>
      <c r="I106" s="248"/>
      <c r="J106" s="248"/>
      <c r="K106" s="248"/>
      <c r="L106" s="248"/>
      <c r="M106" s="249"/>
      <c r="N106" s="744">
        <f>SUM(N62)</f>
        <v>210</v>
      </c>
      <c r="O106" s="745"/>
      <c r="P106" s="746">
        <f>SUM(P62)</f>
        <v>220</v>
      </c>
      <c r="Q106" s="747"/>
      <c r="R106" s="744">
        <f>SUM(R62+R103)</f>
        <v>230</v>
      </c>
      <c r="S106" s="745"/>
      <c r="T106" s="746">
        <f>SUM(T62,T103)</f>
        <v>230</v>
      </c>
      <c r="U106" s="747"/>
      <c r="V106" s="744">
        <f>SUM(V62+V103)</f>
        <v>135</v>
      </c>
      <c r="W106" s="745"/>
      <c r="X106" s="746">
        <f>SUM(X62,X103)</f>
        <v>135</v>
      </c>
      <c r="Y106" s="745"/>
      <c r="Z106" s="18"/>
      <c r="AA106" s="18"/>
    </row>
    <row r="107" spans="1:27" s="3" customFormat="1" ht="14.25" customHeight="1" x14ac:dyDescent="0.2">
      <c r="A107" s="141" t="s">
        <v>210</v>
      </c>
      <c r="B107" s="142"/>
      <c r="C107" s="143"/>
      <c r="D107" s="141"/>
      <c r="E107" s="277">
        <v>150</v>
      </c>
      <c r="F107" s="279"/>
      <c r="G107" s="277"/>
      <c r="H107" s="278"/>
      <c r="I107" s="278"/>
      <c r="J107" s="278"/>
      <c r="K107" s="278"/>
      <c r="L107" s="278"/>
      <c r="M107" s="279"/>
      <c r="N107" s="741"/>
      <c r="O107" s="742"/>
      <c r="P107" s="713"/>
      <c r="Q107" s="714"/>
      <c r="R107" s="741"/>
      <c r="S107" s="742"/>
      <c r="T107" s="713"/>
      <c r="U107" s="714"/>
      <c r="V107" s="741">
        <v>50</v>
      </c>
      <c r="W107" s="742"/>
      <c r="X107" s="713">
        <v>100</v>
      </c>
      <c r="Y107" s="742"/>
      <c r="Z107" s="18"/>
      <c r="AA107" s="18"/>
    </row>
    <row r="108" spans="1:27" s="3" customFormat="1" ht="14.25" customHeight="1" thickBot="1" x14ac:dyDescent="0.25">
      <c r="A108" s="144" t="s">
        <v>154</v>
      </c>
      <c r="B108" s="145"/>
      <c r="C108" s="146"/>
      <c r="D108" s="144"/>
      <c r="E108" s="255"/>
      <c r="F108" s="253">
        <f>SUM(F65,F104)</f>
        <v>170</v>
      </c>
      <c r="G108" s="255"/>
      <c r="H108" s="147"/>
      <c r="I108" s="251"/>
      <c r="J108" s="251"/>
      <c r="K108" s="251"/>
      <c r="L108" s="251"/>
      <c r="M108" s="253"/>
      <c r="N108" s="709">
        <f>SUM(N65)</f>
        <v>30</v>
      </c>
      <c r="O108" s="710"/>
      <c r="P108" s="711">
        <f>SUM(P65)</f>
        <v>30</v>
      </c>
      <c r="Q108" s="712"/>
      <c r="R108" s="709">
        <f>SUM(R65+R104)</f>
        <v>30</v>
      </c>
      <c r="S108" s="710"/>
      <c r="T108" s="711">
        <f>SUM(T65+T104)</f>
        <v>30</v>
      </c>
      <c r="U108" s="712"/>
      <c r="V108" s="709">
        <f>SUM(V65+V104)</f>
        <v>24</v>
      </c>
      <c r="W108" s="710"/>
      <c r="X108" s="717">
        <f>SUM(X65+X104)</f>
        <v>26</v>
      </c>
      <c r="Y108" s="718"/>
      <c r="Z108" s="18"/>
      <c r="AA108" s="18"/>
    </row>
    <row r="109" spans="1:27" s="3" customFormat="1" ht="14.25" customHeight="1" x14ac:dyDescent="0.2">
      <c r="A109" s="95" t="s">
        <v>212</v>
      </c>
      <c r="B109" s="92"/>
      <c r="C109" s="93"/>
      <c r="D109" s="94"/>
      <c r="E109" s="286"/>
      <c r="F109" s="298">
        <v>23</v>
      </c>
      <c r="G109" s="286"/>
      <c r="H109" s="88"/>
      <c r="I109" s="297"/>
      <c r="J109" s="297"/>
      <c r="K109" s="297"/>
      <c r="L109" s="297"/>
      <c r="M109" s="298"/>
      <c r="N109" s="772"/>
      <c r="O109" s="773"/>
      <c r="P109" s="805"/>
      <c r="Q109" s="806"/>
      <c r="R109" s="772"/>
      <c r="S109" s="773"/>
      <c r="T109" s="805"/>
      <c r="U109" s="806"/>
      <c r="V109" s="772"/>
      <c r="W109" s="773"/>
      <c r="X109" s="782"/>
      <c r="Y109" s="783"/>
      <c r="Z109" s="18"/>
      <c r="AA109" s="18"/>
    </row>
    <row r="110" spans="1:27" s="3" customFormat="1" ht="14.25" customHeight="1" x14ac:dyDescent="0.2">
      <c r="A110" s="91" t="s">
        <v>153</v>
      </c>
      <c r="B110" s="86"/>
      <c r="C110" s="90"/>
      <c r="D110" s="91"/>
      <c r="E110" s="287"/>
      <c r="F110" s="80">
        <f>SUM(F104)</f>
        <v>53</v>
      </c>
      <c r="G110" s="287"/>
      <c r="H110" s="81"/>
      <c r="I110" s="79"/>
      <c r="J110" s="79"/>
      <c r="K110" s="79"/>
      <c r="L110" s="79"/>
      <c r="M110" s="80"/>
      <c r="N110" s="807"/>
      <c r="O110" s="808"/>
      <c r="P110" s="786"/>
      <c r="Q110" s="787"/>
      <c r="R110" s="807"/>
      <c r="S110" s="808"/>
      <c r="T110" s="786"/>
      <c r="U110" s="787"/>
      <c r="V110" s="807"/>
      <c r="W110" s="808"/>
      <c r="X110" s="793"/>
      <c r="Y110" s="794"/>
      <c r="Z110" s="18"/>
      <c r="AA110" s="18"/>
    </row>
    <row r="111" spans="1:27" s="3" customFormat="1" ht="12.75" customHeight="1" x14ac:dyDescent="0.2">
      <c r="A111" s="96" t="s">
        <v>215</v>
      </c>
      <c r="B111" s="751"/>
      <c r="C111" s="753"/>
      <c r="D111" s="774"/>
      <c r="E111" s="751">
        <v>90</v>
      </c>
      <c r="F111" s="87">
        <v>4</v>
      </c>
      <c r="G111" s="751">
        <v>30</v>
      </c>
      <c r="H111" s="833"/>
      <c r="I111" s="753">
        <v>60</v>
      </c>
      <c r="J111" s="753"/>
      <c r="K111" s="753"/>
      <c r="L111" s="753"/>
      <c r="M111" s="774"/>
      <c r="N111" s="797"/>
      <c r="O111" s="798"/>
      <c r="P111" s="776"/>
      <c r="Q111" s="777"/>
      <c r="R111" s="797"/>
      <c r="S111" s="798"/>
      <c r="T111" s="776"/>
      <c r="U111" s="777"/>
      <c r="V111" s="797">
        <v>45</v>
      </c>
      <c r="W111" s="798"/>
      <c r="X111" s="801">
        <v>45</v>
      </c>
      <c r="Y111" s="802"/>
      <c r="Z111" s="18"/>
      <c r="AA111" s="18"/>
    </row>
    <row r="112" spans="1:27" s="3" customFormat="1" ht="12.75" customHeight="1" x14ac:dyDescent="0.2">
      <c r="A112" s="94"/>
      <c r="B112" s="752"/>
      <c r="C112" s="754"/>
      <c r="D112" s="775"/>
      <c r="E112" s="752"/>
      <c r="F112" s="298">
        <v>4</v>
      </c>
      <c r="G112" s="752"/>
      <c r="H112" s="834"/>
      <c r="I112" s="754"/>
      <c r="J112" s="754"/>
      <c r="K112" s="754"/>
      <c r="L112" s="754"/>
      <c r="M112" s="775"/>
      <c r="N112" s="799"/>
      <c r="O112" s="800"/>
      <c r="P112" s="778"/>
      <c r="Q112" s="779"/>
      <c r="R112" s="799"/>
      <c r="S112" s="800"/>
      <c r="T112" s="778"/>
      <c r="U112" s="779"/>
      <c r="V112" s="799"/>
      <c r="W112" s="800"/>
      <c r="X112" s="803"/>
      <c r="Y112" s="804"/>
      <c r="Z112" s="18"/>
      <c r="AA112" s="18"/>
    </row>
    <row r="113" spans="1:27" s="3" customFormat="1" ht="12.75" customHeight="1" thickBot="1" x14ac:dyDescent="0.25">
      <c r="A113" s="161" t="s">
        <v>183</v>
      </c>
      <c r="B113" s="300"/>
      <c r="C113" s="302"/>
      <c r="D113" s="303"/>
      <c r="E113" s="300">
        <v>30</v>
      </c>
      <c r="F113" s="303">
        <v>2</v>
      </c>
      <c r="G113" s="300">
        <v>30</v>
      </c>
      <c r="H113" s="301"/>
      <c r="I113" s="302"/>
      <c r="J113" s="302"/>
      <c r="K113" s="302"/>
      <c r="L113" s="302"/>
      <c r="M113" s="303"/>
      <c r="N113" s="306"/>
      <c r="O113" s="300"/>
      <c r="P113" s="304"/>
      <c r="Q113" s="305"/>
      <c r="R113" s="306"/>
      <c r="S113" s="300"/>
      <c r="T113" s="304"/>
      <c r="U113" s="305"/>
      <c r="V113" s="780">
        <v>30</v>
      </c>
      <c r="W113" s="781"/>
      <c r="X113" s="307"/>
      <c r="Y113" s="308"/>
      <c r="Z113" s="18"/>
      <c r="AA113" s="18"/>
    </row>
    <row r="114" spans="1:27" s="3" customFormat="1" ht="12.75" customHeight="1" thickTop="1" x14ac:dyDescent="0.2">
      <c r="A114" s="162" t="s">
        <v>155</v>
      </c>
      <c r="B114" s="163"/>
      <c r="C114" s="164"/>
      <c r="D114" s="162"/>
      <c r="E114" s="288">
        <f>SUM(E63,E106,E111,E113)</f>
        <v>1430</v>
      </c>
      <c r="F114" s="165"/>
      <c r="G114" s="288"/>
      <c r="H114" s="166"/>
      <c r="I114" s="167"/>
      <c r="J114" s="167"/>
      <c r="K114" s="167"/>
      <c r="L114" s="167"/>
      <c r="M114" s="165"/>
      <c r="N114" s="784">
        <f>SUM(N106)</f>
        <v>210</v>
      </c>
      <c r="O114" s="785"/>
      <c r="P114" s="819">
        <f>SUM(P106)</f>
        <v>220</v>
      </c>
      <c r="Q114" s="820"/>
      <c r="R114" s="784">
        <f>SUM(R106)</f>
        <v>230</v>
      </c>
      <c r="S114" s="785"/>
      <c r="T114" s="819">
        <f>SUM(T106)</f>
        <v>230</v>
      </c>
      <c r="U114" s="820"/>
      <c r="V114" s="788">
        <f>SUM(V106,V111:V113,V63)</f>
        <v>260</v>
      </c>
      <c r="W114" s="789"/>
      <c r="X114" s="795">
        <f>SUM(X62,X63,X103,X111)</f>
        <v>280</v>
      </c>
      <c r="Y114" s="796"/>
      <c r="Z114" s="18"/>
      <c r="AA114" s="18"/>
    </row>
    <row r="115" spans="1:27" s="3" customFormat="1" ht="14.25" customHeight="1" x14ac:dyDescent="0.2">
      <c r="A115" s="247" t="s">
        <v>156</v>
      </c>
      <c r="B115" s="150"/>
      <c r="C115" s="151"/>
      <c r="D115" s="247"/>
      <c r="E115" s="238"/>
      <c r="F115" s="252">
        <f>SUM(F108,F111:F113)</f>
        <v>180</v>
      </c>
      <c r="G115" s="238"/>
      <c r="H115" s="137"/>
      <c r="I115" s="250"/>
      <c r="J115" s="250"/>
      <c r="K115" s="250"/>
      <c r="L115" s="250"/>
      <c r="M115" s="252"/>
      <c r="N115" s="741">
        <f>SUM(N108)</f>
        <v>30</v>
      </c>
      <c r="O115" s="742"/>
      <c r="P115" s="713">
        <f>SUM(P108)</f>
        <v>30</v>
      </c>
      <c r="Q115" s="714"/>
      <c r="R115" s="741">
        <f>SUM(R108)</f>
        <v>30</v>
      </c>
      <c r="S115" s="742"/>
      <c r="T115" s="713">
        <f>SUM(T108)</f>
        <v>30</v>
      </c>
      <c r="U115" s="714"/>
      <c r="V115" s="741">
        <f>SUM(V108,F111,F113)</f>
        <v>30</v>
      </c>
      <c r="W115" s="742"/>
      <c r="X115" s="677">
        <f>SUM(X108,F112)</f>
        <v>30</v>
      </c>
      <c r="Y115" s="678"/>
      <c r="Z115" s="18"/>
      <c r="AA115" s="18"/>
    </row>
    <row r="116" spans="1:27" s="3" customFormat="1" ht="14.25" customHeight="1" x14ac:dyDescent="0.2">
      <c r="A116" s="100"/>
      <c r="B116" s="100"/>
      <c r="C116" s="100"/>
      <c r="D116" s="100"/>
      <c r="E116" s="89"/>
      <c r="F116" s="89"/>
      <c r="G116" s="89"/>
      <c r="H116" s="104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103"/>
      <c r="Y116" s="103"/>
      <c r="Z116" s="18"/>
      <c r="AA116" s="18"/>
    </row>
    <row r="117" spans="1:27" s="3" customFormat="1" ht="21" customHeight="1" x14ac:dyDescent="0.2">
      <c r="A117" s="722" t="s">
        <v>165</v>
      </c>
      <c r="B117" s="722"/>
      <c r="C117" s="722"/>
      <c r="D117" s="722"/>
      <c r="E117" s="722"/>
      <c r="F117" s="722"/>
      <c r="G117" s="722"/>
      <c r="H117" s="722"/>
      <c r="I117" s="722"/>
      <c r="J117" s="722"/>
      <c r="K117" s="722"/>
      <c r="L117" s="722"/>
      <c r="M117" s="722"/>
      <c r="N117" s="722"/>
      <c r="O117" s="722"/>
      <c r="P117" s="722"/>
      <c r="Q117" s="722"/>
      <c r="R117" s="722"/>
      <c r="S117" s="722"/>
      <c r="T117" s="722"/>
      <c r="U117" s="722"/>
      <c r="V117" s="722"/>
      <c r="W117" s="722"/>
      <c r="X117" s="722"/>
      <c r="Y117" s="722"/>
      <c r="Z117" s="18"/>
      <c r="AA117" s="18"/>
    </row>
    <row r="118" spans="1:27" s="3" customFormat="1" ht="20.25" customHeight="1" x14ac:dyDescent="0.2">
      <c r="A118" s="721" t="s">
        <v>167</v>
      </c>
      <c r="B118" s="721"/>
      <c r="C118" s="721"/>
      <c r="D118" s="721"/>
      <c r="E118" s="721"/>
      <c r="F118" s="721"/>
      <c r="G118" s="721"/>
      <c r="H118" s="721"/>
      <c r="I118" s="721"/>
      <c r="J118" s="721"/>
      <c r="K118" s="721"/>
      <c r="L118" s="721"/>
      <c r="M118" s="721"/>
      <c r="N118" s="721"/>
      <c r="O118" s="721"/>
      <c r="P118" s="721"/>
      <c r="Q118" s="721"/>
      <c r="R118" s="721"/>
      <c r="S118" s="721"/>
      <c r="T118" s="721"/>
      <c r="U118" s="721"/>
      <c r="V118" s="721"/>
      <c r="W118" s="721"/>
      <c r="X118" s="721"/>
      <c r="Y118" s="721"/>
      <c r="Z118" s="18"/>
      <c r="AA118" s="18"/>
    </row>
    <row r="119" spans="1:27" s="3" customFormat="1" ht="23.25" customHeight="1" x14ac:dyDescent="0.2">
      <c r="A119" s="756" t="s">
        <v>172</v>
      </c>
      <c r="B119" s="759" t="s">
        <v>25</v>
      </c>
      <c r="C119" s="713" t="s">
        <v>0</v>
      </c>
      <c r="D119" s="714"/>
      <c r="E119" s="759" t="s">
        <v>86</v>
      </c>
      <c r="F119" s="809" t="s">
        <v>1</v>
      </c>
      <c r="G119" s="741" t="s">
        <v>2</v>
      </c>
      <c r="H119" s="812"/>
      <c r="I119" s="812"/>
      <c r="J119" s="812"/>
      <c r="K119" s="812"/>
      <c r="L119" s="812"/>
      <c r="M119" s="714"/>
      <c r="N119" s="666" t="s">
        <v>216</v>
      </c>
      <c r="O119" s="667"/>
      <c r="P119" s="667"/>
      <c r="Q119" s="694"/>
      <c r="R119" s="666" t="s">
        <v>217</v>
      </c>
      <c r="S119" s="667"/>
      <c r="T119" s="667"/>
      <c r="U119" s="694"/>
      <c r="V119" s="666" t="s">
        <v>218</v>
      </c>
      <c r="W119" s="667"/>
      <c r="X119" s="667"/>
      <c r="Y119" s="668"/>
      <c r="Z119" s="18"/>
      <c r="AA119" s="18"/>
    </row>
    <row r="120" spans="1:27" s="3" customFormat="1" ht="14.25" customHeight="1" x14ac:dyDescent="0.2">
      <c r="A120" s="757"/>
      <c r="B120" s="760"/>
      <c r="C120" s="762" t="s">
        <v>11</v>
      </c>
      <c r="D120" s="764" t="s">
        <v>10</v>
      </c>
      <c r="E120" s="760"/>
      <c r="F120" s="810"/>
      <c r="G120" s="813" t="s">
        <v>3</v>
      </c>
      <c r="H120" s="815" t="s">
        <v>4</v>
      </c>
      <c r="I120" s="713" t="s">
        <v>5</v>
      </c>
      <c r="J120" s="742"/>
      <c r="K120" s="762" t="s">
        <v>7</v>
      </c>
      <c r="L120" s="762" t="s">
        <v>8</v>
      </c>
      <c r="M120" s="764" t="s">
        <v>9</v>
      </c>
      <c r="N120" s="741" t="s">
        <v>87</v>
      </c>
      <c r="O120" s="742"/>
      <c r="P120" s="713" t="s">
        <v>88</v>
      </c>
      <c r="Q120" s="714"/>
      <c r="R120" s="741" t="s">
        <v>89</v>
      </c>
      <c r="S120" s="742"/>
      <c r="T120" s="713" t="s">
        <v>90</v>
      </c>
      <c r="U120" s="714"/>
      <c r="V120" s="741" t="s">
        <v>91</v>
      </c>
      <c r="W120" s="742"/>
      <c r="X120" s="677" t="s">
        <v>92</v>
      </c>
      <c r="Y120" s="678"/>
      <c r="Z120" s="18"/>
      <c r="AA120" s="18"/>
    </row>
    <row r="121" spans="1:27" s="10" customFormat="1" ht="14.25" customHeight="1" thickBot="1" x14ac:dyDescent="0.25">
      <c r="A121" s="758"/>
      <c r="B121" s="761"/>
      <c r="C121" s="763"/>
      <c r="D121" s="765"/>
      <c r="E121" s="761"/>
      <c r="F121" s="811"/>
      <c r="G121" s="814"/>
      <c r="H121" s="816"/>
      <c r="I121" s="256" t="s">
        <v>6</v>
      </c>
      <c r="J121" s="256" t="s">
        <v>3</v>
      </c>
      <c r="K121" s="763"/>
      <c r="L121" s="763"/>
      <c r="M121" s="765"/>
      <c r="N121" s="152" t="s">
        <v>19</v>
      </c>
      <c r="O121" s="256" t="s">
        <v>5</v>
      </c>
      <c r="P121" s="256" t="s">
        <v>19</v>
      </c>
      <c r="Q121" s="153" t="s">
        <v>5</v>
      </c>
      <c r="R121" s="152" t="s">
        <v>19</v>
      </c>
      <c r="S121" s="256" t="s">
        <v>5</v>
      </c>
      <c r="T121" s="256" t="s">
        <v>19</v>
      </c>
      <c r="U121" s="153" t="s">
        <v>5</v>
      </c>
      <c r="V121" s="152" t="s">
        <v>19</v>
      </c>
      <c r="W121" s="256" t="s">
        <v>5</v>
      </c>
      <c r="X121" s="256" t="s">
        <v>19</v>
      </c>
      <c r="Y121" s="256" t="s">
        <v>5</v>
      </c>
      <c r="Z121" s="19"/>
      <c r="AA121" s="19"/>
    </row>
    <row r="122" spans="1:27" ht="12" thickBot="1" x14ac:dyDescent="0.25">
      <c r="A122" s="211" t="s">
        <v>144</v>
      </c>
      <c r="B122" s="190"/>
      <c r="C122" s="193"/>
      <c r="D122" s="192"/>
      <c r="E122" s="190">
        <f>SUM(E123:E125)</f>
        <v>45</v>
      </c>
      <c r="F122" s="192">
        <f>SUM(F123:F125)</f>
        <v>6</v>
      </c>
      <c r="G122" s="176"/>
      <c r="H122" s="388"/>
      <c r="I122" s="177">
        <f>SUM(I123:I125)</f>
        <v>45</v>
      </c>
      <c r="J122" s="177"/>
      <c r="K122" s="177"/>
      <c r="L122" s="177"/>
      <c r="M122" s="389"/>
      <c r="N122" s="390"/>
      <c r="O122" s="177"/>
      <c r="P122" s="177"/>
      <c r="Q122" s="178"/>
      <c r="R122" s="176"/>
      <c r="S122" s="177">
        <f>SUM(S123:S125)</f>
        <v>45</v>
      </c>
      <c r="T122" s="177"/>
      <c r="U122" s="178"/>
      <c r="V122" s="176"/>
      <c r="W122" s="177"/>
      <c r="X122" s="212"/>
      <c r="Y122" s="212"/>
    </row>
    <row r="123" spans="1:27" s="6" customFormat="1" x14ac:dyDescent="0.2">
      <c r="A123" s="204" t="s">
        <v>145</v>
      </c>
      <c r="B123" s="205"/>
      <c r="C123" s="371" t="s">
        <v>28</v>
      </c>
      <c r="D123" s="42"/>
      <c r="E123" s="205">
        <v>15</v>
      </c>
      <c r="F123" s="373">
        <v>2</v>
      </c>
      <c r="G123" s="43"/>
      <c r="H123" s="371"/>
      <c r="I123" s="371">
        <v>15</v>
      </c>
      <c r="J123" s="44"/>
      <c r="K123" s="44"/>
      <c r="L123" s="44"/>
      <c r="M123" s="42"/>
      <c r="N123" s="43"/>
      <c r="O123" s="44"/>
      <c r="P123" s="44"/>
      <c r="Q123" s="42"/>
      <c r="R123" s="43"/>
      <c r="S123" s="371">
        <v>15</v>
      </c>
      <c r="T123" s="44"/>
      <c r="U123" s="42"/>
      <c r="V123" s="43"/>
      <c r="W123" s="44"/>
      <c r="X123" s="44"/>
      <c r="Y123" s="44"/>
      <c r="Z123" s="16"/>
      <c r="AA123" s="16"/>
    </row>
    <row r="124" spans="1:27" s="6" customFormat="1" x14ac:dyDescent="0.2">
      <c r="A124" s="62" t="s">
        <v>146</v>
      </c>
      <c r="B124" s="281"/>
      <c r="C124" s="282" t="s">
        <v>28</v>
      </c>
      <c r="D124" s="24"/>
      <c r="E124" s="281">
        <v>15</v>
      </c>
      <c r="F124" s="289">
        <v>2</v>
      </c>
      <c r="G124" s="21"/>
      <c r="H124" s="282"/>
      <c r="I124" s="282">
        <v>15</v>
      </c>
      <c r="J124" s="41"/>
      <c r="K124" s="41"/>
      <c r="L124" s="41"/>
      <c r="M124" s="24"/>
      <c r="N124" s="21"/>
      <c r="O124" s="41"/>
      <c r="P124" s="41"/>
      <c r="Q124" s="24"/>
      <c r="R124" s="21"/>
      <c r="S124" s="282">
        <v>15</v>
      </c>
      <c r="T124" s="41"/>
      <c r="U124" s="24"/>
      <c r="V124" s="21"/>
      <c r="W124" s="41"/>
      <c r="X124" s="41"/>
      <c r="Y124" s="41"/>
      <c r="Z124" s="16"/>
      <c r="AA124" s="16"/>
    </row>
    <row r="125" spans="1:27" s="6" customFormat="1" ht="12" thickBot="1" x14ac:dyDescent="0.25">
      <c r="A125" s="63" t="s">
        <v>147</v>
      </c>
      <c r="B125" s="309"/>
      <c r="C125" s="310" t="s">
        <v>28</v>
      </c>
      <c r="D125" s="67"/>
      <c r="E125" s="309">
        <v>15</v>
      </c>
      <c r="F125" s="312">
        <v>2</v>
      </c>
      <c r="G125" s="68"/>
      <c r="H125" s="310"/>
      <c r="I125" s="310">
        <v>15</v>
      </c>
      <c r="J125" s="55"/>
      <c r="K125" s="55"/>
      <c r="L125" s="55"/>
      <c r="M125" s="67"/>
      <c r="N125" s="68"/>
      <c r="O125" s="55"/>
      <c r="P125" s="55"/>
      <c r="Q125" s="67"/>
      <c r="R125" s="68"/>
      <c r="S125" s="310">
        <v>15</v>
      </c>
      <c r="T125" s="55"/>
      <c r="U125" s="67"/>
      <c r="V125" s="68"/>
      <c r="W125" s="55"/>
      <c r="X125" s="55"/>
      <c r="Y125" s="55"/>
      <c r="Z125" s="16"/>
      <c r="AA125" s="16"/>
    </row>
    <row r="126" spans="1:27" s="6" customFormat="1" ht="12" thickBot="1" x14ac:dyDescent="0.25">
      <c r="A126" s="189" t="s">
        <v>139</v>
      </c>
      <c r="B126" s="190"/>
      <c r="C126" s="191"/>
      <c r="D126" s="192"/>
      <c r="E126" s="190">
        <f>SUM(E127:E128)</f>
        <v>30</v>
      </c>
      <c r="F126" s="192">
        <f>SUM(F127:F128)</f>
        <v>5</v>
      </c>
      <c r="G126" s="190">
        <f>SUM(G127:G128)</f>
        <v>10</v>
      </c>
      <c r="H126" s="193"/>
      <c r="I126" s="193">
        <f>SUM(I127:I128)</f>
        <v>20</v>
      </c>
      <c r="J126" s="193"/>
      <c r="K126" s="193"/>
      <c r="L126" s="193"/>
      <c r="M126" s="192"/>
      <c r="N126" s="190"/>
      <c r="O126" s="193"/>
      <c r="P126" s="193"/>
      <c r="Q126" s="192"/>
      <c r="R126" s="190"/>
      <c r="S126" s="193"/>
      <c r="T126" s="193">
        <f>SUM(T127:T128)</f>
        <v>10</v>
      </c>
      <c r="U126" s="192">
        <f>SUM(U127:U128)</f>
        <v>20</v>
      </c>
      <c r="V126" s="190"/>
      <c r="W126" s="193"/>
      <c r="X126" s="193"/>
      <c r="Y126" s="193"/>
      <c r="Z126" s="16"/>
      <c r="AA126" s="16"/>
    </row>
    <row r="127" spans="1:27" s="6" customFormat="1" ht="10.5" customHeight="1" x14ac:dyDescent="0.2">
      <c r="A127" s="109" t="s">
        <v>148</v>
      </c>
      <c r="B127" s="768"/>
      <c r="C127" s="766"/>
      <c r="D127" s="767" t="s">
        <v>29</v>
      </c>
      <c r="E127" s="768">
        <v>30</v>
      </c>
      <c r="F127" s="391">
        <v>2</v>
      </c>
      <c r="G127" s="768">
        <v>10</v>
      </c>
      <c r="H127" s="766"/>
      <c r="I127" s="766">
        <v>20</v>
      </c>
      <c r="J127" s="766"/>
      <c r="K127" s="766"/>
      <c r="L127" s="766"/>
      <c r="M127" s="767"/>
      <c r="N127" s="768"/>
      <c r="O127" s="766"/>
      <c r="P127" s="766"/>
      <c r="Q127" s="767"/>
      <c r="R127" s="768"/>
      <c r="S127" s="766"/>
      <c r="T127" s="766">
        <v>10</v>
      </c>
      <c r="U127" s="767">
        <v>20</v>
      </c>
      <c r="V127" s="768"/>
      <c r="W127" s="766"/>
      <c r="X127" s="766"/>
      <c r="Y127" s="766"/>
      <c r="Z127" s="16"/>
      <c r="AA127" s="16"/>
    </row>
    <row r="128" spans="1:27" s="6" customFormat="1" ht="12" customHeight="1" thickBot="1" x14ac:dyDescent="0.25">
      <c r="A128" s="109" t="s">
        <v>149</v>
      </c>
      <c r="B128" s="650"/>
      <c r="C128" s="644"/>
      <c r="D128" s="647"/>
      <c r="E128" s="650"/>
      <c r="F128" s="225">
        <v>3</v>
      </c>
      <c r="G128" s="650"/>
      <c r="H128" s="644"/>
      <c r="I128" s="644"/>
      <c r="J128" s="644"/>
      <c r="K128" s="644"/>
      <c r="L128" s="644"/>
      <c r="M128" s="647"/>
      <c r="N128" s="650"/>
      <c r="O128" s="644"/>
      <c r="P128" s="644"/>
      <c r="Q128" s="647"/>
      <c r="R128" s="650"/>
      <c r="S128" s="644"/>
      <c r="T128" s="644"/>
      <c r="U128" s="647"/>
      <c r="V128" s="650"/>
      <c r="W128" s="644"/>
      <c r="X128" s="644"/>
      <c r="Y128" s="644"/>
      <c r="Z128" s="16"/>
      <c r="AA128" s="16"/>
    </row>
    <row r="129" spans="1:27" s="6" customFormat="1" ht="12" customHeight="1" thickBot="1" x14ac:dyDescent="0.25">
      <c r="A129" s="189" t="s">
        <v>168</v>
      </c>
      <c r="B129" s="392"/>
      <c r="C129" s="393"/>
      <c r="D129" s="192"/>
      <c r="E129" s="190">
        <f>SUM(E130)</f>
        <v>20</v>
      </c>
      <c r="F129" s="192">
        <f>SUM(F130)</f>
        <v>3</v>
      </c>
      <c r="G129" s="190"/>
      <c r="H129" s="193"/>
      <c r="I129" s="193">
        <f>SUM(I130)</f>
        <v>20</v>
      </c>
      <c r="J129" s="193"/>
      <c r="K129" s="193"/>
      <c r="L129" s="193"/>
      <c r="M129" s="192"/>
      <c r="N129" s="190"/>
      <c r="O129" s="193"/>
      <c r="P129" s="193"/>
      <c r="Q129" s="192"/>
      <c r="R129" s="190"/>
      <c r="S129" s="193"/>
      <c r="T129" s="193"/>
      <c r="U129" s="192">
        <f>SUM(U130)</f>
        <v>20</v>
      </c>
      <c r="V129" s="190"/>
      <c r="W129" s="193"/>
      <c r="X129" s="393"/>
      <c r="Y129" s="393"/>
      <c r="Z129" s="16"/>
      <c r="AA129" s="16"/>
    </row>
    <row r="130" spans="1:27" s="6" customFormat="1" ht="12" customHeight="1" thickBot="1" x14ac:dyDescent="0.25">
      <c r="A130" s="109" t="s">
        <v>60</v>
      </c>
      <c r="B130" s="110"/>
      <c r="C130" s="223"/>
      <c r="D130" s="225" t="s">
        <v>28</v>
      </c>
      <c r="E130" s="110">
        <v>20</v>
      </c>
      <c r="F130" s="225">
        <v>3</v>
      </c>
      <c r="G130" s="110"/>
      <c r="H130" s="223"/>
      <c r="I130" s="223">
        <v>20</v>
      </c>
      <c r="J130" s="223"/>
      <c r="K130" s="223"/>
      <c r="L130" s="223"/>
      <c r="M130" s="225"/>
      <c r="N130" s="110"/>
      <c r="O130" s="223"/>
      <c r="P130" s="223"/>
      <c r="Q130" s="225"/>
      <c r="R130" s="110"/>
      <c r="S130" s="223"/>
      <c r="T130" s="223"/>
      <c r="U130" s="225">
        <v>20</v>
      </c>
      <c r="V130" s="110"/>
      <c r="W130" s="223"/>
      <c r="X130" s="223"/>
      <c r="Y130" s="223"/>
      <c r="Z130" s="16"/>
      <c r="AA130" s="16"/>
    </row>
    <row r="131" spans="1:27" s="9" customFormat="1" ht="12.75" customHeight="1" thickBot="1" x14ac:dyDescent="0.25">
      <c r="A131" s="211" t="s">
        <v>93</v>
      </c>
      <c r="B131" s="190"/>
      <c r="C131" s="193"/>
      <c r="D131" s="192"/>
      <c r="E131" s="190">
        <f>SUM(E132:E134)</f>
        <v>30</v>
      </c>
      <c r="F131" s="192">
        <f>SUM(F132:F134)</f>
        <v>3</v>
      </c>
      <c r="G131" s="176">
        <f>SUM(G132:G134)</f>
        <v>30</v>
      </c>
      <c r="H131" s="212"/>
      <c r="I131" s="177"/>
      <c r="J131" s="177"/>
      <c r="K131" s="177"/>
      <c r="L131" s="177"/>
      <c r="M131" s="395"/>
      <c r="N131" s="213"/>
      <c r="O131" s="177"/>
      <c r="P131" s="177"/>
      <c r="Q131" s="178"/>
      <c r="R131" s="176">
        <f>SUM(R132:R134)</f>
        <v>30</v>
      </c>
      <c r="S131" s="177"/>
      <c r="T131" s="177"/>
      <c r="U131" s="178"/>
      <c r="V131" s="176"/>
      <c r="W131" s="177"/>
      <c r="X131" s="212"/>
      <c r="Y131" s="212"/>
      <c r="Z131" s="12"/>
      <c r="AA131" s="12"/>
    </row>
    <row r="132" spans="1:27" s="9" customFormat="1" ht="21.75" customHeight="1" x14ac:dyDescent="0.2">
      <c r="A132" s="368" t="s">
        <v>94</v>
      </c>
      <c r="B132" s="43"/>
      <c r="C132" s="371" t="s">
        <v>28</v>
      </c>
      <c r="D132" s="373"/>
      <c r="E132" s="205">
        <v>10</v>
      </c>
      <c r="F132" s="373">
        <v>1</v>
      </c>
      <c r="G132" s="376">
        <v>10</v>
      </c>
      <c r="H132" s="374"/>
      <c r="I132" s="367"/>
      <c r="J132" s="367"/>
      <c r="K132" s="367"/>
      <c r="L132" s="367"/>
      <c r="M132" s="372"/>
      <c r="N132" s="394"/>
      <c r="O132" s="367"/>
      <c r="P132" s="367"/>
      <c r="Q132" s="370"/>
      <c r="R132" s="376">
        <v>10</v>
      </c>
      <c r="S132" s="367"/>
      <c r="T132" s="367"/>
      <c r="U132" s="370"/>
      <c r="V132" s="376"/>
      <c r="W132" s="367"/>
      <c r="X132" s="374"/>
      <c r="Y132" s="374"/>
      <c r="Z132" s="12"/>
      <c r="AA132" s="12"/>
    </row>
    <row r="133" spans="1:27" s="9" customFormat="1" ht="12.75" customHeight="1" x14ac:dyDescent="0.2">
      <c r="A133" s="283" t="s">
        <v>96</v>
      </c>
      <c r="B133" s="21"/>
      <c r="C133" s="282" t="s">
        <v>28</v>
      </c>
      <c r="D133" s="289"/>
      <c r="E133" s="281">
        <v>10</v>
      </c>
      <c r="F133" s="289">
        <v>1</v>
      </c>
      <c r="G133" s="243">
        <v>10</v>
      </c>
      <c r="H133" s="232"/>
      <c r="I133" s="245"/>
      <c r="J133" s="245"/>
      <c r="K133" s="245"/>
      <c r="L133" s="245"/>
      <c r="M133" s="294"/>
      <c r="N133" s="313"/>
      <c r="O133" s="245"/>
      <c r="P133" s="245"/>
      <c r="Q133" s="257"/>
      <c r="R133" s="243">
        <v>10</v>
      </c>
      <c r="S133" s="245"/>
      <c r="T133" s="245"/>
      <c r="U133" s="257"/>
      <c r="V133" s="243"/>
      <c r="W133" s="245"/>
      <c r="X133" s="232"/>
      <c r="Y133" s="232"/>
      <c r="Z133" s="12"/>
      <c r="AA133" s="12"/>
    </row>
    <row r="134" spans="1:27" s="9" customFormat="1" ht="12.75" customHeight="1" thickBot="1" x14ac:dyDescent="0.25">
      <c r="A134" s="284" t="s">
        <v>95</v>
      </c>
      <c r="B134" s="309"/>
      <c r="C134" s="310" t="s">
        <v>28</v>
      </c>
      <c r="D134" s="312"/>
      <c r="E134" s="309">
        <v>10</v>
      </c>
      <c r="F134" s="312">
        <v>1</v>
      </c>
      <c r="G134" s="258">
        <v>10</v>
      </c>
      <c r="H134" s="261"/>
      <c r="I134" s="259"/>
      <c r="J134" s="259"/>
      <c r="K134" s="259"/>
      <c r="L134" s="259"/>
      <c r="M134" s="295"/>
      <c r="N134" s="314"/>
      <c r="O134" s="259"/>
      <c r="P134" s="259"/>
      <c r="Q134" s="263"/>
      <c r="R134" s="258">
        <v>10</v>
      </c>
      <c r="S134" s="259"/>
      <c r="T134" s="259"/>
      <c r="U134" s="263"/>
      <c r="V134" s="258"/>
      <c r="W134" s="259"/>
      <c r="X134" s="261"/>
      <c r="Y134" s="261"/>
      <c r="Z134" s="12"/>
      <c r="AA134" s="12"/>
    </row>
    <row r="135" spans="1:27" s="9" customFormat="1" ht="12.75" customHeight="1" thickBot="1" x14ac:dyDescent="0.25">
      <c r="A135" s="211" t="s">
        <v>97</v>
      </c>
      <c r="B135" s="190"/>
      <c r="C135" s="193"/>
      <c r="D135" s="192"/>
      <c r="E135" s="190">
        <f>SUM(E136:E139)</f>
        <v>30</v>
      </c>
      <c r="F135" s="192">
        <f>SUM(F136:F139)</f>
        <v>4</v>
      </c>
      <c r="G135" s="176">
        <f>SUM(G136:G139)</f>
        <v>30</v>
      </c>
      <c r="H135" s="212"/>
      <c r="I135" s="177"/>
      <c r="J135" s="177"/>
      <c r="K135" s="177"/>
      <c r="L135" s="177"/>
      <c r="M135" s="395"/>
      <c r="N135" s="213"/>
      <c r="O135" s="177"/>
      <c r="P135" s="177"/>
      <c r="Q135" s="178"/>
      <c r="R135" s="176">
        <f>SUM(R136:R139)</f>
        <v>30</v>
      </c>
      <c r="S135" s="177"/>
      <c r="T135" s="177"/>
      <c r="U135" s="178"/>
      <c r="V135" s="176"/>
      <c r="W135" s="177"/>
      <c r="X135" s="212"/>
      <c r="Y135" s="212"/>
      <c r="Z135" s="12"/>
      <c r="AA135" s="12"/>
    </row>
    <row r="136" spans="1:27" s="9" customFormat="1" ht="12.75" customHeight="1" x14ac:dyDescent="0.2">
      <c r="A136" s="368" t="s">
        <v>98</v>
      </c>
      <c r="B136" s="205"/>
      <c r="C136" s="371" t="s">
        <v>28</v>
      </c>
      <c r="D136" s="373"/>
      <c r="E136" s="205">
        <v>10</v>
      </c>
      <c r="F136" s="373">
        <v>1</v>
      </c>
      <c r="G136" s="376">
        <v>10</v>
      </c>
      <c r="H136" s="374"/>
      <c r="I136" s="367"/>
      <c r="J136" s="367"/>
      <c r="K136" s="367"/>
      <c r="L136" s="367"/>
      <c r="M136" s="372"/>
      <c r="N136" s="394"/>
      <c r="O136" s="367"/>
      <c r="P136" s="367"/>
      <c r="Q136" s="370"/>
      <c r="R136" s="376">
        <v>10</v>
      </c>
      <c r="S136" s="367"/>
      <c r="T136" s="367"/>
      <c r="U136" s="370"/>
      <c r="V136" s="376"/>
      <c r="W136" s="367"/>
      <c r="X136" s="374"/>
      <c r="Y136" s="374"/>
      <c r="Z136" s="12"/>
      <c r="AA136" s="12"/>
    </row>
    <row r="137" spans="1:27" s="9" customFormat="1" ht="12.75" customHeight="1" x14ac:dyDescent="0.2">
      <c r="A137" s="283" t="s">
        <v>99</v>
      </c>
      <c r="B137" s="281"/>
      <c r="C137" s="282" t="s">
        <v>28</v>
      </c>
      <c r="D137" s="289"/>
      <c r="E137" s="281">
        <v>10</v>
      </c>
      <c r="F137" s="289">
        <v>1</v>
      </c>
      <c r="G137" s="243">
        <v>10</v>
      </c>
      <c r="H137" s="232"/>
      <c r="I137" s="245"/>
      <c r="J137" s="245"/>
      <c r="K137" s="245"/>
      <c r="L137" s="245"/>
      <c r="M137" s="294"/>
      <c r="N137" s="313"/>
      <c r="O137" s="245"/>
      <c r="P137" s="245"/>
      <c r="Q137" s="257"/>
      <c r="R137" s="243">
        <v>10</v>
      </c>
      <c r="S137" s="245"/>
      <c r="T137" s="245"/>
      <c r="U137" s="257"/>
      <c r="V137" s="243"/>
      <c r="W137" s="245"/>
      <c r="X137" s="232"/>
      <c r="Y137" s="232"/>
      <c r="Z137" s="12"/>
      <c r="AA137" s="12"/>
    </row>
    <row r="138" spans="1:27" s="9" customFormat="1" ht="12.75" customHeight="1" x14ac:dyDescent="0.2">
      <c r="A138" s="283" t="s">
        <v>100</v>
      </c>
      <c r="B138" s="281"/>
      <c r="C138" s="282" t="s">
        <v>21</v>
      </c>
      <c r="D138" s="289"/>
      <c r="E138" s="281">
        <v>5</v>
      </c>
      <c r="F138" s="289">
        <v>1</v>
      </c>
      <c r="G138" s="243">
        <v>5</v>
      </c>
      <c r="H138" s="232"/>
      <c r="I138" s="245"/>
      <c r="J138" s="245"/>
      <c r="K138" s="245"/>
      <c r="L138" s="245"/>
      <c r="M138" s="294"/>
      <c r="N138" s="313"/>
      <c r="O138" s="245"/>
      <c r="P138" s="245"/>
      <c r="Q138" s="257"/>
      <c r="R138" s="243">
        <v>5</v>
      </c>
      <c r="S138" s="245"/>
      <c r="T138" s="245"/>
      <c r="U138" s="257"/>
      <c r="V138" s="243"/>
      <c r="W138" s="245"/>
      <c r="X138" s="232"/>
      <c r="Y138" s="232"/>
      <c r="Z138" s="12"/>
      <c r="AA138" s="12"/>
    </row>
    <row r="139" spans="1:27" s="9" customFormat="1" ht="12.75" customHeight="1" thickBot="1" x14ac:dyDescent="0.25">
      <c r="A139" s="220" t="s">
        <v>101</v>
      </c>
      <c r="B139" s="78"/>
      <c r="C139" s="310" t="s">
        <v>21</v>
      </c>
      <c r="D139" s="312"/>
      <c r="E139" s="309">
        <v>5</v>
      </c>
      <c r="F139" s="312">
        <v>1</v>
      </c>
      <c r="G139" s="258">
        <v>5</v>
      </c>
      <c r="H139" s="261"/>
      <c r="I139" s="259"/>
      <c r="J139" s="259"/>
      <c r="K139" s="259"/>
      <c r="L139" s="259"/>
      <c r="M139" s="295"/>
      <c r="N139" s="314"/>
      <c r="O139" s="259"/>
      <c r="P139" s="259"/>
      <c r="Q139" s="263"/>
      <c r="R139" s="258">
        <v>5</v>
      </c>
      <c r="S139" s="259"/>
      <c r="T139" s="259"/>
      <c r="U139" s="263"/>
      <c r="V139" s="258"/>
      <c r="W139" s="259"/>
      <c r="X139" s="261"/>
      <c r="Y139" s="261"/>
      <c r="Z139" s="12"/>
      <c r="AA139" s="12"/>
    </row>
    <row r="140" spans="1:27" s="9" customFormat="1" ht="12.75" customHeight="1" thickBot="1" x14ac:dyDescent="0.25">
      <c r="A140" s="211" t="s">
        <v>102</v>
      </c>
      <c r="B140" s="190"/>
      <c r="C140" s="193"/>
      <c r="D140" s="192"/>
      <c r="E140" s="190">
        <f>SUM(E141:E147)</f>
        <v>105</v>
      </c>
      <c r="F140" s="192">
        <f>SUM(F141:F147)</f>
        <v>13</v>
      </c>
      <c r="G140" s="176">
        <f>SUM(G141:G147)</f>
        <v>105</v>
      </c>
      <c r="H140" s="212"/>
      <c r="I140" s="177"/>
      <c r="J140" s="177"/>
      <c r="K140" s="177"/>
      <c r="L140" s="177"/>
      <c r="M140" s="395"/>
      <c r="N140" s="213"/>
      <c r="O140" s="177"/>
      <c r="P140" s="177"/>
      <c r="Q140" s="178"/>
      <c r="R140" s="176">
        <f>SUM(R141:R147)</f>
        <v>15</v>
      </c>
      <c r="S140" s="177"/>
      <c r="T140" s="177">
        <f>SUM(T141:T147)</f>
        <v>90</v>
      </c>
      <c r="U140" s="178"/>
      <c r="V140" s="176"/>
      <c r="W140" s="177"/>
      <c r="X140" s="212"/>
      <c r="Y140" s="212"/>
      <c r="Z140" s="12"/>
      <c r="AA140" s="12"/>
    </row>
    <row r="141" spans="1:27" s="9" customFormat="1" ht="12.75" customHeight="1" x14ac:dyDescent="0.2">
      <c r="A141" s="368" t="s">
        <v>103</v>
      </c>
      <c r="B141" s="205"/>
      <c r="C141" s="371" t="s">
        <v>28</v>
      </c>
      <c r="D141" s="373"/>
      <c r="E141" s="205">
        <v>15</v>
      </c>
      <c r="F141" s="373">
        <v>2</v>
      </c>
      <c r="G141" s="376">
        <v>15</v>
      </c>
      <c r="H141" s="374"/>
      <c r="I141" s="367"/>
      <c r="J141" s="367"/>
      <c r="K141" s="367"/>
      <c r="L141" s="367"/>
      <c r="M141" s="372"/>
      <c r="N141" s="394"/>
      <c r="O141" s="367"/>
      <c r="P141" s="367"/>
      <c r="Q141" s="370"/>
      <c r="R141" s="376">
        <v>15</v>
      </c>
      <c r="S141" s="367"/>
      <c r="T141" s="367"/>
      <c r="U141" s="370"/>
      <c r="V141" s="376"/>
      <c r="W141" s="367"/>
      <c r="X141" s="374"/>
      <c r="Y141" s="374"/>
      <c r="Z141" s="12"/>
      <c r="AA141" s="12"/>
    </row>
    <row r="142" spans="1:27" s="9" customFormat="1" ht="12.75" customHeight="1" x14ac:dyDescent="0.2">
      <c r="A142" s="283" t="s">
        <v>104</v>
      </c>
      <c r="B142" s="281"/>
      <c r="C142" s="282"/>
      <c r="D142" s="289" t="s">
        <v>28</v>
      </c>
      <c r="E142" s="281">
        <v>20</v>
      </c>
      <c r="F142" s="289">
        <v>2</v>
      </c>
      <c r="G142" s="243">
        <v>20</v>
      </c>
      <c r="H142" s="232"/>
      <c r="I142" s="245"/>
      <c r="J142" s="245"/>
      <c r="K142" s="245"/>
      <c r="L142" s="245"/>
      <c r="M142" s="294"/>
      <c r="N142" s="313"/>
      <c r="O142" s="245"/>
      <c r="P142" s="245"/>
      <c r="Q142" s="257"/>
      <c r="R142" s="243"/>
      <c r="S142" s="245"/>
      <c r="T142" s="245">
        <v>20</v>
      </c>
      <c r="U142" s="257"/>
      <c r="V142" s="243"/>
      <c r="W142" s="245"/>
      <c r="X142" s="232"/>
      <c r="Y142" s="232"/>
      <c r="Z142" s="12"/>
      <c r="AA142" s="12"/>
    </row>
    <row r="143" spans="1:27" s="9" customFormat="1" ht="12.75" customHeight="1" x14ac:dyDescent="0.2">
      <c r="A143" s="283" t="s">
        <v>105</v>
      </c>
      <c r="B143" s="281"/>
      <c r="C143" s="282"/>
      <c r="D143" s="289" t="s">
        <v>28</v>
      </c>
      <c r="E143" s="281">
        <v>15</v>
      </c>
      <c r="F143" s="289">
        <v>2</v>
      </c>
      <c r="G143" s="243">
        <v>15</v>
      </c>
      <c r="H143" s="232"/>
      <c r="I143" s="245"/>
      <c r="J143" s="245"/>
      <c r="K143" s="245"/>
      <c r="L143" s="245"/>
      <c r="M143" s="294"/>
      <c r="N143" s="313"/>
      <c r="O143" s="245"/>
      <c r="P143" s="245"/>
      <c r="Q143" s="257"/>
      <c r="R143" s="243"/>
      <c r="S143" s="245"/>
      <c r="T143" s="245">
        <v>15</v>
      </c>
      <c r="U143" s="257"/>
      <c r="V143" s="243"/>
      <c r="W143" s="245"/>
      <c r="X143" s="232"/>
      <c r="Y143" s="232"/>
      <c r="Z143" s="12"/>
      <c r="AA143" s="12"/>
    </row>
    <row r="144" spans="1:27" s="9" customFormat="1" ht="12.75" customHeight="1" x14ac:dyDescent="0.2">
      <c r="A144" s="283" t="s">
        <v>106</v>
      </c>
      <c r="B144" s="281"/>
      <c r="C144" s="282"/>
      <c r="D144" s="289" t="s">
        <v>28</v>
      </c>
      <c r="E144" s="281">
        <v>15</v>
      </c>
      <c r="F144" s="289">
        <v>2</v>
      </c>
      <c r="G144" s="243">
        <v>15</v>
      </c>
      <c r="H144" s="232"/>
      <c r="I144" s="245"/>
      <c r="J144" s="245"/>
      <c r="K144" s="245"/>
      <c r="L144" s="245"/>
      <c r="M144" s="294"/>
      <c r="N144" s="313"/>
      <c r="O144" s="245"/>
      <c r="P144" s="245"/>
      <c r="Q144" s="257"/>
      <c r="R144" s="243"/>
      <c r="S144" s="245"/>
      <c r="T144" s="245">
        <v>15</v>
      </c>
      <c r="U144" s="257"/>
      <c r="V144" s="243"/>
      <c r="W144" s="245"/>
      <c r="X144" s="232"/>
      <c r="Y144" s="232"/>
      <c r="Z144" s="12"/>
      <c r="AA144" s="12"/>
    </row>
    <row r="145" spans="1:27" s="9" customFormat="1" ht="12.75" customHeight="1" x14ac:dyDescent="0.2">
      <c r="A145" s="283" t="s">
        <v>107</v>
      </c>
      <c r="B145" s="281"/>
      <c r="C145" s="282"/>
      <c r="D145" s="289" t="s">
        <v>20</v>
      </c>
      <c r="E145" s="281">
        <v>15</v>
      </c>
      <c r="F145" s="289">
        <v>2</v>
      </c>
      <c r="G145" s="243">
        <v>15</v>
      </c>
      <c r="H145" s="232"/>
      <c r="I145" s="245"/>
      <c r="J145" s="245"/>
      <c r="K145" s="245"/>
      <c r="L145" s="245"/>
      <c r="M145" s="294"/>
      <c r="N145" s="313"/>
      <c r="O145" s="245"/>
      <c r="P145" s="245"/>
      <c r="Q145" s="257"/>
      <c r="R145" s="243"/>
      <c r="S145" s="245"/>
      <c r="T145" s="245">
        <v>15</v>
      </c>
      <c r="U145" s="257"/>
      <c r="V145" s="243"/>
      <c r="W145" s="245"/>
      <c r="X145" s="232"/>
      <c r="Y145" s="232"/>
      <c r="Z145" s="12"/>
      <c r="AA145" s="12"/>
    </row>
    <row r="146" spans="1:27" s="9" customFormat="1" ht="12.75" customHeight="1" x14ac:dyDescent="0.2">
      <c r="A146" s="283" t="s">
        <v>108</v>
      </c>
      <c r="B146" s="281"/>
      <c r="C146" s="282"/>
      <c r="D146" s="289" t="s">
        <v>28</v>
      </c>
      <c r="E146" s="281">
        <v>10</v>
      </c>
      <c r="F146" s="289">
        <v>1</v>
      </c>
      <c r="G146" s="243">
        <v>10</v>
      </c>
      <c r="H146" s="232"/>
      <c r="I146" s="245"/>
      <c r="J146" s="245"/>
      <c r="K146" s="245"/>
      <c r="L146" s="245"/>
      <c r="M146" s="294"/>
      <c r="N146" s="313"/>
      <c r="O146" s="245"/>
      <c r="P146" s="245"/>
      <c r="Q146" s="257"/>
      <c r="R146" s="243"/>
      <c r="S146" s="245"/>
      <c r="T146" s="245">
        <v>10</v>
      </c>
      <c r="U146" s="257"/>
      <c r="V146" s="243"/>
      <c r="W146" s="245"/>
      <c r="X146" s="232"/>
      <c r="Y146" s="232"/>
      <c r="Z146" s="12"/>
      <c r="AA146" s="12"/>
    </row>
    <row r="147" spans="1:27" s="9" customFormat="1" ht="12.75" customHeight="1" thickBot="1" x14ac:dyDescent="0.25">
      <c r="A147" s="284" t="s">
        <v>178</v>
      </c>
      <c r="B147" s="309"/>
      <c r="C147" s="310"/>
      <c r="D147" s="312" t="s">
        <v>28</v>
      </c>
      <c r="E147" s="309">
        <v>15</v>
      </c>
      <c r="F147" s="312">
        <v>2</v>
      </c>
      <c r="G147" s="258">
        <v>15</v>
      </c>
      <c r="H147" s="261"/>
      <c r="I147" s="259"/>
      <c r="J147" s="259"/>
      <c r="K147" s="259"/>
      <c r="L147" s="259"/>
      <c r="M147" s="295"/>
      <c r="N147" s="314"/>
      <c r="O147" s="259"/>
      <c r="P147" s="259"/>
      <c r="Q147" s="263"/>
      <c r="R147" s="258"/>
      <c r="S147" s="259"/>
      <c r="T147" s="259">
        <v>15</v>
      </c>
      <c r="U147" s="263"/>
      <c r="V147" s="258"/>
      <c r="W147" s="259"/>
      <c r="X147" s="261"/>
      <c r="Y147" s="261"/>
      <c r="Z147" s="12"/>
      <c r="AA147" s="12"/>
    </row>
    <row r="148" spans="1:27" s="9" customFormat="1" ht="10.5" customHeight="1" thickBot="1" x14ac:dyDescent="0.25">
      <c r="A148" s="211" t="s">
        <v>109</v>
      </c>
      <c r="B148" s="190"/>
      <c r="C148" s="193"/>
      <c r="D148" s="192"/>
      <c r="E148" s="190">
        <f>SUM(E149:E154)</f>
        <v>140</v>
      </c>
      <c r="F148" s="192">
        <f>SUM(F149:F154)</f>
        <v>19</v>
      </c>
      <c r="G148" s="176">
        <f>SUM(G149:G154)</f>
        <v>20</v>
      </c>
      <c r="H148" s="212"/>
      <c r="I148" s="177">
        <f>SUM(I149:I154)</f>
        <v>120</v>
      </c>
      <c r="J148" s="177"/>
      <c r="K148" s="177"/>
      <c r="L148" s="177"/>
      <c r="M148" s="395"/>
      <c r="N148" s="213"/>
      <c r="O148" s="177"/>
      <c r="P148" s="177"/>
      <c r="Q148" s="178"/>
      <c r="R148" s="176"/>
      <c r="S148" s="177"/>
      <c r="T148" s="177"/>
      <c r="U148" s="178">
        <f>SUM(U149:U154)</f>
        <v>25</v>
      </c>
      <c r="V148" s="176">
        <f>SUM(V149:V154)</f>
        <v>20</v>
      </c>
      <c r="W148" s="177">
        <f>SUM(W149:W154)</f>
        <v>80</v>
      </c>
      <c r="X148" s="212"/>
      <c r="Y148" s="212">
        <f>SUM(Y149:Y154)</f>
        <v>15</v>
      </c>
      <c r="Z148" s="12"/>
      <c r="AA148" s="12"/>
    </row>
    <row r="149" spans="1:27" s="9" customFormat="1" ht="12.75" customHeight="1" x14ac:dyDescent="0.2">
      <c r="A149" s="368" t="s">
        <v>110</v>
      </c>
      <c r="B149" s="205"/>
      <c r="C149" s="371"/>
      <c r="D149" s="373" t="s">
        <v>28</v>
      </c>
      <c r="E149" s="205">
        <v>25</v>
      </c>
      <c r="F149" s="373">
        <v>2</v>
      </c>
      <c r="G149" s="376"/>
      <c r="H149" s="374"/>
      <c r="I149" s="367">
        <v>25</v>
      </c>
      <c r="J149" s="367"/>
      <c r="K149" s="367"/>
      <c r="L149" s="367"/>
      <c r="M149" s="372"/>
      <c r="N149" s="394"/>
      <c r="O149" s="367"/>
      <c r="P149" s="367"/>
      <c r="Q149" s="370"/>
      <c r="R149" s="376"/>
      <c r="S149" s="367"/>
      <c r="T149" s="367"/>
      <c r="U149" s="370">
        <v>25</v>
      </c>
      <c r="V149" s="376"/>
      <c r="W149" s="367"/>
      <c r="X149" s="374"/>
      <c r="Y149" s="374"/>
      <c r="Z149" s="12"/>
      <c r="AA149" s="12"/>
    </row>
    <row r="150" spans="1:27" s="9" customFormat="1" ht="12.75" customHeight="1" x14ac:dyDescent="0.2">
      <c r="A150" s="283" t="s">
        <v>111</v>
      </c>
      <c r="B150" s="281"/>
      <c r="C150" s="282" t="s">
        <v>28</v>
      </c>
      <c r="D150" s="289"/>
      <c r="E150" s="281">
        <v>30</v>
      </c>
      <c r="F150" s="289">
        <v>5</v>
      </c>
      <c r="G150" s="243"/>
      <c r="H150" s="232"/>
      <c r="I150" s="245">
        <v>30</v>
      </c>
      <c r="J150" s="245"/>
      <c r="K150" s="245"/>
      <c r="L150" s="245"/>
      <c r="M150" s="294"/>
      <c r="N150" s="313"/>
      <c r="O150" s="245"/>
      <c r="P150" s="245"/>
      <c r="Q150" s="257"/>
      <c r="R150" s="243"/>
      <c r="S150" s="245"/>
      <c r="T150" s="245"/>
      <c r="U150" s="257"/>
      <c r="V150" s="243"/>
      <c r="W150" s="245">
        <v>30</v>
      </c>
      <c r="X150" s="232"/>
      <c r="Y150" s="232"/>
      <c r="Z150" s="12"/>
      <c r="AA150" s="12"/>
    </row>
    <row r="151" spans="1:27" s="9" customFormat="1" ht="12.75" customHeight="1" x14ac:dyDescent="0.2">
      <c r="A151" s="283" t="s">
        <v>112</v>
      </c>
      <c r="B151" s="281"/>
      <c r="C151" s="282" t="s">
        <v>28</v>
      </c>
      <c r="D151" s="289"/>
      <c r="E151" s="281">
        <v>25</v>
      </c>
      <c r="F151" s="289">
        <v>5</v>
      </c>
      <c r="G151" s="243"/>
      <c r="H151" s="232"/>
      <c r="I151" s="245">
        <v>25</v>
      </c>
      <c r="J151" s="245"/>
      <c r="K151" s="245"/>
      <c r="L151" s="245"/>
      <c r="M151" s="294"/>
      <c r="N151" s="313"/>
      <c r="O151" s="245"/>
      <c r="P151" s="245"/>
      <c r="Q151" s="257"/>
      <c r="R151" s="243"/>
      <c r="S151" s="245"/>
      <c r="T151" s="245"/>
      <c r="U151" s="257"/>
      <c r="V151" s="243"/>
      <c r="W151" s="245">
        <v>25</v>
      </c>
      <c r="X151" s="232"/>
      <c r="Y151" s="232"/>
      <c r="Z151" s="12"/>
      <c r="AA151" s="12"/>
    </row>
    <row r="152" spans="1:27" s="9" customFormat="1" ht="12.75" customHeight="1" x14ac:dyDescent="0.2">
      <c r="A152" s="636" t="s">
        <v>113</v>
      </c>
      <c r="B152" s="648"/>
      <c r="C152" s="642" t="s">
        <v>28</v>
      </c>
      <c r="D152" s="645" t="s">
        <v>28</v>
      </c>
      <c r="E152" s="648">
        <v>35</v>
      </c>
      <c r="F152" s="289">
        <v>1</v>
      </c>
      <c r="G152" s="663">
        <v>20</v>
      </c>
      <c r="H152" s="633"/>
      <c r="I152" s="630">
        <v>15</v>
      </c>
      <c r="J152" s="630"/>
      <c r="K152" s="630"/>
      <c r="L152" s="630"/>
      <c r="M152" s="837"/>
      <c r="N152" s="840"/>
      <c r="O152" s="630"/>
      <c r="P152" s="630"/>
      <c r="Q152" s="660"/>
      <c r="R152" s="663"/>
      <c r="S152" s="630"/>
      <c r="T152" s="630"/>
      <c r="U152" s="660"/>
      <c r="V152" s="663">
        <v>20</v>
      </c>
      <c r="W152" s="630"/>
      <c r="X152" s="633"/>
      <c r="Y152" s="633">
        <v>15</v>
      </c>
      <c r="Z152" s="12"/>
      <c r="AA152" s="12"/>
    </row>
    <row r="153" spans="1:27" s="9" customFormat="1" ht="12.75" customHeight="1" x14ac:dyDescent="0.2">
      <c r="A153" s="769"/>
      <c r="B153" s="770"/>
      <c r="C153" s="771"/>
      <c r="D153" s="839"/>
      <c r="E153" s="770"/>
      <c r="F153" s="224">
        <v>2</v>
      </c>
      <c r="G153" s="708"/>
      <c r="H153" s="720"/>
      <c r="I153" s="715"/>
      <c r="J153" s="715"/>
      <c r="K153" s="715"/>
      <c r="L153" s="715"/>
      <c r="M153" s="838"/>
      <c r="N153" s="841"/>
      <c r="O153" s="715"/>
      <c r="P153" s="715"/>
      <c r="Q153" s="707"/>
      <c r="R153" s="708"/>
      <c r="S153" s="715"/>
      <c r="T153" s="715"/>
      <c r="U153" s="707"/>
      <c r="V153" s="708"/>
      <c r="W153" s="715"/>
      <c r="X153" s="720"/>
      <c r="Y153" s="720"/>
      <c r="Z153" s="12"/>
      <c r="AA153" s="12"/>
    </row>
    <row r="154" spans="1:27" s="9" customFormat="1" ht="12.75" customHeight="1" thickBot="1" x14ac:dyDescent="0.25">
      <c r="A154" s="284" t="s">
        <v>114</v>
      </c>
      <c r="B154" s="309"/>
      <c r="C154" s="310" t="s">
        <v>28</v>
      </c>
      <c r="D154" s="312"/>
      <c r="E154" s="309">
        <v>25</v>
      </c>
      <c r="F154" s="312">
        <v>4</v>
      </c>
      <c r="G154" s="258"/>
      <c r="H154" s="261"/>
      <c r="I154" s="259">
        <v>25</v>
      </c>
      <c r="J154" s="259"/>
      <c r="K154" s="259"/>
      <c r="L154" s="259"/>
      <c r="M154" s="295"/>
      <c r="N154" s="314"/>
      <c r="O154" s="259"/>
      <c r="P154" s="259"/>
      <c r="Q154" s="263"/>
      <c r="R154" s="258"/>
      <c r="S154" s="259"/>
      <c r="T154" s="259"/>
      <c r="U154" s="263"/>
      <c r="V154" s="258"/>
      <c r="W154" s="259">
        <v>25</v>
      </c>
      <c r="X154" s="261"/>
      <c r="Y154" s="261"/>
      <c r="Z154" s="12"/>
      <c r="AA154" s="12"/>
    </row>
    <row r="155" spans="1:27" s="9" customFormat="1" ht="12" customHeight="1" x14ac:dyDescent="0.2">
      <c r="A155" s="246" t="s">
        <v>142</v>
      </c>
      <c r="B155" s="254"/>
      <c r="C155" s="248"/>
      <c r="D155" s="249"/>
      <c r="E155" s="254">
        <f>SUM(E122,E126,E129,E131,E135,E140,E148)</f>
        <v>400</v>
      </c>
      <c r="F155" s="249"/>
      <c r="G155" s="254">
        <f>SUM(G126,G129,G131,G135,G140,G148)</f>
        <v>195</v>
      </c>
      <c r="H155" s="136"/>
      <c r="I155" s="248">
        <f>SUM(I122,I126,I129,I148)</f>
        <v>205</v>
      </c>
      <c r="J155" s="248"/>
      <c r="K155" s="248"/>
      <c r="L155" s="248"/>
      <c r="M155" s="249"/>
      <c r="N155" s="744"/>
      <c r="O155" s="745"/>
      <c r="P155" s="746"/>
      <c r="Q155" s="747"/>
      <c r="R155" s="744">
        <f>SUM(R122:S122,R131:S131,R135:S135,R140:S140,R148:S148)</f>
        <v>120</v>
      </c>
      <c r="S155" s="745"/>
      <c r="T155" s="746">
        <f>SUM(T122:U122,T126:U126,T129:U129,T131:U131,T140:U140,T148:U148)</f>
        <v>165</v>
      </c>
      <c r="U155" s="747"/>
      <c r="V155" s="744">
        <f>SUM(V122:W122,V126:W126,V129:W129,V135:W135,V140:W140,V148:W148)</f>
        <v>100</v>
      </c>
      <c r="W155" s="745"/>
      <c r="X155" s="748">
        <f>SUM(X122:Y122,X126:Y126,X129:Y129,X135:Y135,X140:Y140,X148:Y148)</f>
        <v>15</v>
      </c>
      <c r="Y155" s="749"/>
      <c r="Z155" s="12"/>
      <c r="AA155" s="12"/>
    </row>
    <row r="156" spans="1:27" s="9" customFormat="1" ht="12" customHeight="1" thickBot="1" x14ac:dyDescent="0.25">
      <c r="A156" s="421" t="s">
        <v>143</v>
      </c>
      <c r="B156" s="422"/>
      <c r="C156" s="423"/>
      <c r="D156" s="424"/>
      <c r="E156" s="422"/>
      <c r="F156" s="424">
        <f>SUM(F122,F126,F129,F131,F135,F140,F148)</f>
        <v>53</v>
      </c>
      <c r="G156" s="422"/>
      <c r="H156" s="425"/>
      <c r="I156" s="423"/>
      <c r="J156" s="423"/>
      <c r="K156" s="423"/>
      <c r="L156" s="423"/>
      <c r="M156" s="424"/>
      <c r="N156" s="709"/>
      <c r="O156" s="710"/>
      <c r="P156" s="711"/>
      <c r="Q156" s="712"/>
      <c r="R156" s="709">
        <f>SUM(F123:F125,F132:F134,F136:F139,F141)</f>
        <v>15</v>
      </c>
      <c r="S156" s="710"/>
      <c r="T156" s="711">
        <f>SUM(F127:F128,F130,F142:F147,F149)</f>
        <v>21</v>
      </c>
      <c r="U156" s="712"/>
      <c r="V156" s="709">
        <f>SUM(F150,F151,F152,F154)</f>
        <v>15</v>
      </c>
      <c r="W156" s="710"/>
      <c r="X156" s="717">
        <f>SUM(F153)</f>
        <v>2</v>
      </c>
      <c r="Y156" s="718"/>
      <c r="Z156" s="12"/>
      <c r="AA156" s="12"/>
    </row>
    <row r="157" spans="1:27" s="9" customFormat="1" ht="12" customHeight="1" thickBot="1" x14ac:dyDescent="0.25">
      <c r="A157" s="429"/>
      <c r="B157" s="430"/>
      <c r="C157" s="430"/>
      <c r="D157" s="430"/>
      <c r="E157" s="430"/>
      <c r="F157" s="430"/>
      <c r="G157" s="430"/>
      <c r="H157" s="431"/>
      <c r="I157" s="430"/>
      <c r="J157" s="430"/>
      <c r="K157" s="430"/>
      <c r="L157" s="430"/>
      <c r="M157" s="430"/>
      <c r="N157" s="430"/>
      <c r="O157" s="430"/>
      <c r="P157" s="430"/>
      <c r="Q157" s="430"/>
      <c r="R157" s="430"/>
      <c r="S157" s="430"/>
      <c r="T157" s="430"/>
      <c r="U157" s="430"/>
      <c r="V157" s="430"/>
      <c r="W157" s="430"/>
      <c r="X157" s="432"/>
      <c r="Y157" s="432"/>
      <c r="Z157" s="12"/>
      <c r="AA157" s="12"/>
    </row>
    <row r="158" spans="1:27" s="9" customFormat="1" ht="12" customHeight="1" x14ac:dyDescent="0.2">
      <c r="A158" s="426" t="s">
        <v>158</v>
      </c>
      <c r="B158" s="427"/>
      <c r="C158" s="428"/>
      <c r="D158" s="426"/>
      <c r="E158" s="254">
        <f>SUM(E62,E155)</f>
        <v>1160</v>
      </c>
      <c r="F158" s="249"/>
      <c r="G158" s="254"/>
      <c r="H158" s="248"/>
      <c r="I158" s="248"/>
      <c r="J158" s="248"/>
      <c r="K158" s="248"/>
      <c r="L158" s="248"/>
      <c r="M158" s="249"/>
      <c r="N158" s="744">
        <f>SUM(N62)</f>
        <v>210</v>
      </c>
      <c r="O158" s="745"/>
      <c r="P158" s="746">
        <f>SUM(P62)</f>
        <v>220</v>
      </c>
      <c r="Q158" s="747"/>
      <c r="R158" s="744">
        <f>SUM(R62,R155)</f>
        <v>230</v>
      </c>
      <c r="S158" s="745"/>
      <c r="T158" s="746">
        <f>SUM(T62,T155)</f>
        <v>230</v>
      </c>
      <c r="U158" s="747"/>
      <c r="V158" s="744">
        <f>SUM(V62,V155)</f>
        <v>135</v>
      </c>
      <c r="W158" s="745"/>
      <c r="X158" s="746">
        <f>SUM(X62,X155)</f>
        <v>135</v>
      </c>
      <c r="Y158" s="745"/>
      <c r="Z158" s="12"/>
      <c r="AA158" s="12"/>
    </row>
    <row r="159" spans="1:27" s="9" customFormat="1" ht="12" customHeight="1" x14ac:dyDescent="0.2">
      <c r="A159" s="141" t="s">
        <v>211</v>
      </c>
      <c r="B159" s="142"/>
      <c r="C159" s="143"/>
      <c r="D159" s="141"/>
      <c r="E159" s="277">
        <v>150</v>
      </c>
      <c r="F159" s="279"/>
      <c r="G159" s="277"/>
      <c r="H159" s="278"/>
      <c r="I159" s="278"/>
      <c r="J159" s="278"/>
      <c r="K159" s="278"/>
      <c r="L159" s="278"/>
      <c r="M159" s="279"/>
      <c r="N159" s="741"/>
      <c r="O159" s="742"/>
      <c r="P159" s="713"/>
      <c r="Q159" s="714"/>
      <c r="R159" s="741"/>
      <c r="S159" s="742"/>
      <c r="T159" s="713"/>
      <c r="U159" s="714"/>
      <c r="V159" s="741">
        <v>50</v>
      </c>
      <c r="W159" s="742"/>
      <c r="X159" s="713">
        <v>100</v>
      </c>
      <c r="Y159" s="742"/>
      <c r="Z159" s="12"/>
      <c r="AA159" s="12"/>
    </row>
    <row r="160" spans="1:27" s="9" customFormat="1" ht="12" customHeight="1" thickBot="1" x14ac:dyDescent="0.25">
      <c r="A160" s="144" t="s">
        <v>154</v>
      </c>
      <c r="B160" s="145"/>
      <c r="C160" s="146"/>
      <c r="D160" s="144"/>
      <c r="E160" s="255"/>
      <c r="F160" s="253">
        <f>SUM(F65,F156)</f>
        <v>170</v>
      </c>
      <c r="G160" s="255"/>
      <c r="H160" s="147"/>
      <c r="I160" s="251"/>
      <c r="J160" s="251"/>
      <c r="K160" s="251"/>
      <c r="L160" s="251"/>
      <c r="M160" s="253"/>
      <c r="N160" s="709">
        <f>SUM(N65)</f>
        <v>30</v>
      </c>
      <c r="O160" s="710"/>
      <c r="P160" s="711">
        <f>SUM(P65,P156)</f>
        <v>30</v>
      </c>
      <c r="Q160" s="712"/>
      <c r="R160" s="709">
        <f>SUM(R65,R156)</f>
        <v>30</v>
      </c>
      <c r="S160" s="710"/>
      <c r="T160" s="711">
        <f>SUM(T65,T156)</f>
        <v>30</v>
      </c>
      <c r="U160" s="712"/>
      <c r="V160" s="709">
        <f>SUM(V65,V156)</f>
        <v>24</v>
      </c>
      <c r="W160" s="710"/>
      <c r="X160" s="717">
        <f>SUM(X65,X156)</f>
        <v>26</v>
      </c>
      <c r="Y160" s="718"/>
      <c r="Z160" s="12"/>
      <c r="AA160" s="12"/>
    </row>
    <row r="161" spans="1:27" s="9" customFormat="1" ht="12" customHeight="1" x14ac:dyDescent="0.2">
      <c r="A161" s="95" t="s">
        <v>212</v>
      </c>
      <c r="B161" s="92"/>
      <c r="C161" s="93"/>
      <c r="D161" s="94"/>
      <c r="E161" s="286"/>
      <c r="F161" s="298">
        <v>23</v>
      </c>
      <c r="G161" s="286"/>
      <c r="H161" s="88"/>
      <c r="I161" s="297"/>
      <c r="J161" s="297"/>
      <c r="K161" s="297"/>
      <c r="L161" s="297"/>
      <c r="M161" s="298"/>
      <c r="N161" s="772"/>
      <c r="O161" s="773"/>
      <c r="P161" s="805"/>
      <c r="Q161" s="806"/>
      <c r="R161" s="772"/>
      <c r="S161" s="773"/>
      <c r="T161" s="805"/>
      <c r="U161" s="806"/>
      <c r="V161" s="772"/>
      <c r="W161" s="773"/>
      <c r="X161" s="782"/>
      <c r="Y161" s="783"/>
      <c r="Z161" s="12"/>
      <c r="AA161" s="12"/>
    </row>
    <row r="162" spans="1:27" s="9" customFormat="1" ht="12" customHeight="1" x14ac:dyDescent="0.2">
      <c r="A162" s="91" t="s">
        <v>153</v>
      </c>
      <c r="B162" s="86"/>
      <c r="C162" s="90"/>
      <c r="D162" s="91"/>
      <c r="E162" s="287"/>
      <c r="F162" s="80">
        <f>SUM(F156)</f>
        <v>53</v>
      </c>
      <c r="G162" s="287"/>
      <c r="H162" s="81"/>
      <c r="I162" s="79"/>
      <c r="J162" s="79"/>
      <c r="K162" s="79"/>
      <c r="L162" s="79"/>
      <c r="M162" s="80"/>
      <c r="N162" s="807"/>
      <c r="O162" s="808"/>
      <c r="P162" s="786"/>
      <c r="Q162" s="787"/>
      <c r="R162" s="807"/>
      <c r="S162" s="808"/>
      <c r="T162" s="786"/>
      <c r="U162" s="787"/>
      <c r="V162" s="807"/>
      <c r="W162" s="808"/>
      <c r="X162" s="793"/>
      <c r="Y162" s="794"/>
      <c r="Z162" s="12"/>
      <c r="AA162" s="12"/>
    </row>
    <row r="163" spans="1:27" s="9" customFormat="1" ht="12" customHeight="1" x14ac:dyDescent="0.2">
      <c r="A163" s="96" t="s">
        <v>215</v>
      </c>
      <c r="B163" s="751"/>
      <c r="C163" s="753"/>
      <c r="D163" s="774"/>
      <c r="E163" s="751">
        <v>90</v>
      </c>
      <c r="F163" s="87">
        <v>4</v>
      </c>
      <c r="G163" s="751">
        <v>30</v>
      </c>
      <c r="H163" s="833"/>
      <c r="I163" s="753">
        <v>60</v>
      </c>
      <c r="J163" s="753"/>
      <c r="K163" s="753"/>
      <c r="L163" s="753"/>
      <c r="M163" s="774"/>
      <c r="N163" s="797"/>
      <c r="O163" s="798"/>
      <c r="P163" s="776"/>
      <c r="Q163" s="777"/>
      <c r="R163" s="797"/>
      <c r="S163" s="798"/>
      <c r="T163" s="776"/>
      <c r="U163" s="777"/>
      <c r="V163" s="797">
        <v>45</v>
      </c>
      <c r="W163" s="798"/>
      <c r="X163" s="801">
        <v>45</v>
      </c>
      <c r="Y163" s="802"/>
      <c r="Z163" s="12"/>
      <c r="AA163" s="12"/>
    </row>
    <row r="164" spans="1:27" s="9" customFormat="1" ht="12" customHeight="1" x14ac:dyDescent="0.2">
      <c r="A164" s="161"/>
      <c r="B164" s="752"/>
      <c r="C164" s="754"/>
      <c r="D164" s="775"/>
      <c r="E164" s="752"/>
      <c r="F164" s="303">
        <v>4</v>
      </c>
      <c r="G164" s="752"/>
      <c r="H164" s="834"/>
      <c r="I164" s="754"/>
      <c r="J164" s="754"/>
      <c r="K164" s="754"/>
      <c r="L164" s="754"/>
      <c r="M164" s="775"/>
      <c r="N164" s="799"/>
      <c r="O164" s="800"/>
      <c r="P164" s="778"/>
      <c r="Q164" s="779"/>
      <c r="R164" s="799"/>
      <c r="S164" s="800"/>
      <c r="T164" s="778"/>
      <c r="U164" s="779"/>
      <c r="V164" s="799"/>
      <c r="W164" s="800"/>
      <c r="X164" s="803"/>
      <c r="Y164" s="804"/>
      <c r="Z164" s="12"/>
      <c r="AA164" s="12"/>
    </row>
    <row r="165" spans="1:27" s="9" customFormat="1" ht="12" customHeight="1" thickBot="1" x14ac:dyDescent="0.25">
      <c r="A165" s="180" t="s">
        <v>183</v>
      </c>
      <c r="B165" s="319"/>
      <c r="C165" s="181"/>
      <c r="D165" s="182"/>
      <c r="E165" s="319">
        <v>30</v>
      </c>
      <c r="F165" s="182">
        <v>2</v>
      </c>
      <c r="G165" s="319">
        <v>30</v>
      </c>
      <c r="H165" s="183"/>
      <c r="I165" s="181"/>
      <c r="J165" s="181"/>
      <c r="K165" s="181"/>
      <c r="L165" s="181"/>
      <c r="M165" s="182"/>
      <c r="N165" s="318"/>
      <c r="O165" s="319"/>
      <c r="P165" s="184"/>
      <c r="Q165" s="185"/>
      <c r="R165" s="318"/>
      <c r="S165" s="319"/>
      <c r="T165" s="184"/>
      <c r="U165" s="185"/>
      <c r="V165" s="844">
        <v>30</v>
      </c>
      <c r="W165" s="845"/>
      <c r="X165" s="186"/>
      <c r="Y165" s="187"/>
      <c r="Z165" s="12"/>
      <c r="AA165" s="12"/>
    </row>
    <row r="166" spans="1:27" s="9" customFormat="1" ht="12" customHeight="1" x14ac:dyDescent="0.2">
      <c r="A166" s="246" t="s">
        <v>155</v>
      </c>
      <c r="B166" s="148"/>
      <c r="C166" s="149"/>
      <c r="D166" s="246"/>
      <c r="E166" s="254">
        <f>SUM(E63,E158,E163:E165)</f>
        <v>1430</v>
      </c>
      <c r="F166" s="249"/>
      <c r="G166" s="254"/>
      <c r="H166" s="136"/>
      <c r="I166" s="248"/>
      <c r="J166" s="248"/>
      <c r="K166" s="248"/>
      <c r="L166" s="248"/>
      <c r="M166" s="249"/>
      <c r="N166" s="744">
        <f>SUM(N158)</f>
        <v>210</v>
      </c>
      <c r="O166" s="745"/>
      <c r="P166" s="746">
        <f>SUM(P158)</f>
        <v>220</v>
      </c>
      <c r="Q166" s="747"/>
      <c r="R166" s="744">
        <f>SUM(R158)</f>
        <v>230</v>
      </c>
      <c r="S166" s="745"/>
      <c r="T166" s="746">
        <f>SUM(T158)</f>
        <v>230</v>
      </c>
      <c r="U166" s="747"/>
      <c r="V166" s="744">
        <f>SUM(V63,V158,V163,V165)</f>
        <v>260</v>
      </c>
      <c r="W166" s="745"/>
      <c r="X166" s="748">
        <f>SUM(X63,X158,X163)</f>
        <v>280</v>
      </c>
      <c r="Y166" s="749"/>
      <c r="Z166" s="12"/>
      <c r="AA166" s="12"/>
    </row>
    <row r="167" spans="1:27" s="9" customFormat="1" ht="12" customHeight="1" x14ac:dyDescent="0.2">
      <c r="A167" s="247" t="s">
        <v>156</v>
      </c>
      <c r="B167" s="150"/>
      <c r="C167" s="151"/>
      <c r="D167" s="247"/>
      <c r="E167" s="238"/>
      <c r="F167" s="252">
        <f>SUM(F160,F163:F165)</f>
        <v>180</v>
      </c>
      <c r="G167" s="238"/>
      <c r="H167" s="137"/>
      <c r="I167" s="250"/>
      <c r="J167" s="250"/>
      <c r="K167" s="250"/>
      <c r="L167" s="250"/>
      <c r="M167" s="252"/>
      <c r="N167" s="741">
        <f>SUM(N160)</f>
        <v>30</v>
      </c>
      <c r="O167" s="742"/>
      <c r="P167" s="713">
        <f>SUM(P160)</f>
        <v>30</v>
      </c>
      <c r="Q167" s="714"/>
      <c r="R167" s="741">
        <f>SUM(R160)</f>
        <v>30</v>
      </c>
      <c r="S167" s="742"/>
      <c r="T167" s="713">
        <f>SUM(T160)</f>
        <v>30</v>
      </c>
      <c r="U167" s="714"/>
      <c r="V167" s="741">
        <f>SUM(V160,F163,F165)</f>
        <v>30</v>
      </c>
      <c r="W167" s="742"/>
      <c r="X167" s="677">
        <f>SUM(X160,F164)</f>
        <v>30</v>
      </c>
      <c r="Y167" s="678"/>
      <c r="Z167" s="12"/>
      <c r="AA167" s="12"/>
    </row>
    <row r="168" spans="1:27" s="9" customFormat="1" ht="12" customHeight="1" x14ac:dyDescent="0.2">
      <c r="A168" s="100"/>
      <c r="B168" s="100"/>
      <c r="C168" s="100"/>
      <c r="D168" s="100"/>
      <c r="E168" s="89"/>
      <c r="F168" s="89"/>
      <c r="G168" s="89"/>
      <c r="H168" s="104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103"/>
      <c r="Y168" s="103"/>
      <c r="Z168" s="12"/>
      <c r="AA168" s="12"/>
    </row>
    <row r="169" spans="1:27" s="9" customFormat="1" ht="19.5" customHeight="1" x14ac:dyDescent="0.2">
      <c r="A169" s="722" t="s">
        <v>165</v>
      </c>
      <c r="B169" s="722"/>
      <c r="C169" s="722"/>
      <c r="D169" s="722"/>
      <c r="E169" s="722"/>
      <c r="F169" s="722"/>
      <c r="G169" s="722"/>
      <c r="H169" s="722"/>
      <c r="I169" s="722"/>
      <c r="J169" s="722"/>
      <c r="K169" s="722"/>
      <c r="L169" s="722"/>
      <c r="M169" s="722"/>
      <c r="N169" s="722"/>
      <c r="O169" s="722"/>
      <c r="P169" s="722"/>
      <c r="Q169" s="722"/>
      <c r="R169" s="722"/>
      <c r="S169" s="722"/>
      <c r="T169" s="722"/>
      <c r="U169" s="722"/>
      <c r="V169" s="722"/>
      <c r="W169" s="722"/>
      <c r="X169" s="722"/>
      <c r="Y169" s="722"/>
      <c r="Z169" s="12"/>
      <c r="AA169" s="12"/>
    </row>
    <row r="170" spans="1:27" s="9" customFormat="1" ht="18.75" customHeight="1" x14ac:dyDescent="0.2">
      <c r="A170" s="721" t="s">
        <v>175</v>
      </c>
      <c r="B170" s="721"/>
      <c r="C170" s="721"/>
      <c r="D170" s="721"/>
      <c r="E170" s="721"/>
      <c r="F170" s="721"/>
      <c r="G170" s="721"/>
      <c r="H170" s="721"/>
      <c r="I170" s="721"/>
      <c r="J170" s="721"/>
      <c r="K170" s="721"/>
      <c r="L170" s="721"/>
      <c r="M170" s="721"/>
      <c r="N170" s="721"/>
      <c r="O170" s="721"/>
      <c r="P170" s="721"/>
      <c r="Q170" s="721"/>
      <c r="R170" s="721"/>
      <c r="S170" s="721"/>
      <c r="T170" s="721"/>
      <c r="U170" s="721"/>
      <c r="V170" s="721"/>
      <c r="W170" s="721"/>
      <c r="X170" s="721"/>
      <c r="Y170" s="721"/>
      <c r="Z170" s="12"/>
      <c r="AA170" s="12"/>
    </row>
    <row r="171" spans="1:27" s="9" customFormat="1" ht="27" customHeight="1" x14ac:dyDescent="0.2">
      <c r="A171" s="756" t="s">
        <v>179</v>
      </c>
      <c r="B171" s="759" t="s">
        <v>25</v>
      </c>
      <c r="C171" s="713" t="s">
        <v>0</v>
      </c>
      <c r="D171" s="714"/>
      <c r="E171" s="759" t="s">
        <v>86</v>
      </c>
      <c r="F171" s="809" t="s">
        <v>1</v>
      </c>
      <c r="G171" s="741" t="s">
        <v>115</v>
      </c>
      <c r="H171" s="812"/>
      <c r="I171" s="812"/>
      <c r="J171" s="812"/>
      <c r="K171" s="812"/>
      <c r="L171" s="812"/>
      <c r="M171" s="714"/>
      <c r="N171" s="666" t="s">
        <v>216</v>
      </c>
      <c r="O171" s="667"/>
      <c r="P171" s="667"/>
      <c r="Q171" s="694"/>
      <c r="R171" s="666" t="s">
        <v>217</v>
      </c>
      <c r="S171" s="667"/>
      <c r="T171" s="667"/>
      <c r="U171" s="694"/>
      <c r="V171" s="666" t="s">
        <v>218</v>
      </c>
      <c r="W171" s="667"/>
      <c r="X171" s="667"/>
      <c r="Y171" s="668"/>
      <c r="Z171" s="12"/>
      <c r="AA171" s="12"/>
    </row>
    <row r="172" spans="1:27" s="9" customFormat="1" ht="13.5" customHeight="1" x14ac:dyDescent="0.2">
      <c r="A172" s="757"/>
      <c r="B172" s="760"/>
      <c r="C172" s="762" t="s">
        <v>84</v>
      </c>
      <c r="D172" s="764" t="s">
        <v>85</v>
      </c>
      <c r="E172" s="760"/>
      <c r="F172" s="810"/>
      <c r="G172" s="813" t="s">
        <v>3</v>
      </c>
      <c r="H172" s="762" t="s">
        <v>4</v>
      </c>
      <c r="I172" s="713" t="s">
        <v>5</v>
      </c>
      <c r="J172" s="742"/>
      <c r="K172" s="762" t="s">
        <v>7</v>
      </c>
      <c r="L172" s="762" t="s">
        <v>8</v>
      </c>
      <c r="M172" s="764" t="s">
        <v>9</v>
      </c>
      <c r="N172" s="741" t="s">
        <v>87</v>
      </c>
      <c r="O172" s="742"/>
      <c r="P172" s="713" t="s">
        <v>88</v>
      </c>
      <c r="Q172" s="714"/>
      <c r="R172" s="741" t="s">
        <v>89</v>
      </c>
      <c r="S172" s="742"/>
      <c r="T172" s="713" t="s">
        <v>90</v>
      </c>
      <c r="U172" s="714"/>
      <c r="V172" s="741" t="s">
        <v>91</v>
      </c>
      <c r="W172" s="742"/>
      <c r="X172" s="713" t="s">
        <v>116</v>
      </c>
      <c r="Y172" s="742"/>
      <c r="Z172" s="12"/>
      <c r="AA172" s="12"/>
    </row>
    <row r="173" spans="1:27" s="9" customFormat="1" ht="16.5" customHeight="1" thickBot="1" x14ac:dyDescent="0.25">
      <c r="A173" s="758"/>
      <c r="B173" s="761"/>
      <c r="C173" s="763"/>
      <c r="D173" s="765"/>
      <c r="E173" s="761"/>
      <c r="F173" s="811"/>
      <c r="G173" s="814"/>
      <c r="H173" s="763"/>
      <c r="I173" s="251" t="s">
        <v>6</v>
      </c>
      <c r="J173" s="251" t="s">
        <v>3</v>
      </c>
      <c r="K173" s="763"/>
      <c r="L173" s="763"/>
      <c r="M173" s="765"/>
      <c r="N173" s="255" t="s">
        <v>19</v>
      </c>
      <c r="O173" s="251" t="s">
        <v>5</v>
      </c>
      <c r="P173" s="251" t="s">
        <v>19</v>
      </c>
      <c r="Q173" s="253" t="s">
        <v>5</v>
      </c>
      <c r="R173" s="255" t="s">
        <v>19</v>
      </c>
      <c r="S173" s="251" t="s">
        <v>5</v>
      </c>
      <c r="T173" s="251" t="s">
        <v>19</v>
      </c>
      <c r="U173" s="253" t="s">
        <v>5</v>
      </c>
      <c r="V173" s="255" t="s">
        <v>19</v>
      </c>
      <c r="W173" s="251" t="s">
        <v>5</v>
      </c>
      <c r="X173" s="251" t="s">
        <v>19</v>
      </c>
      <c r="Y173" s="251" t="s">
        <v>5</v>
      </c>
      <c r="Z173" s="12"/>
      <c r="AA173" s="12"/>
    </row>
    <row r="174" spans="1:27" s="9" customFormat="1" ht="12" customHeight="1" thickBot="1" x14ac:dyDescent="0.25">
      <c r="A174" s="211" t="s">
        <v>144</v>
      </c>
      <c r="B174" s="190"/>
      <c r="C174" s="193"/>
      <c r="D174" s="192"/>
      <c r="E174" s="190">
        <f>SUM(E175:E177)</f>
        <v>45</v>
      </c>
      <c r="F174" s="192">
        <f>SUM(F175:F177)</f>
        <v>6</v>
      </c>
      <c r="G174" s="176"/>
      <c r="H174" s="212"/>
      <c r="I174" s="177">
        <f>SUM(I175:I177)</f>
        <v>45</v>
      </c>
      <c r="J174" s="177"/>
      <c r="K174" s="177"/>
      <c r="L174" s="177"/>
      <c r="M174" s="395"/>
      <c r="N174" s="213"/>
      <c r="O174" s="177"/>
      <c r="P174" s="177"/>
      <c r="Q174" s="178"/>
      <c r="R174" s="176"/>
      <c r="S174" s="177">
        <f>SUM(S175:S177)</f>
        <v>45</v>
      </c>
      <c r="T174" s="177"/>
      <c r="U174" s="178"/>
      <c r="V174" s="176"/>
      <c r="W174" s="177"/>
      <c r="X174" s="212"/>
      <c r="Y174" s="212"/>
      <c r="Z174" s="12"/>
      <c r="AA174" s="12"/>
    </row>
    <row r="175" spans="1:27" s="9" customFormat="1" ht="12" customHeight="1" x14ac:dyDescent="0.2">
      <c r="A175" s="368" t="s">
        <v>174</v>
      </c>
      <c r="B175" s="205"/>
      <c r="C175" s="371" t="s">
        <v>28</v>
      </c>
      <c r="D175" s="373"/>
      <c r="E175" s="205">
        <v>15</v>
      </c>
      <c r="F175" s="373">
        <v>2</v>
      </c>
      <c r="G175" s="376"/>
      <c r="H175" s="374"/>
      <c r="I175" s="367">
        <v>15</v>
      </c>
      <c r="J175" s="367"/>
      <c r="K175" s="367"/>
      <c r="L175" s="367"/>
      <c r="M175" s="372"/>
      <c r="N175" s="394"/>
      <c r="O175" s="367"/>
      <c r="P175" s="367"/>
      <c r="Q175" s="370"/>
      <c r="R175" s="376"/>
      <c r="S175" s="367">
        <v>15</v>
      </c>
      <c r="T175" s="367"/>
      <c r="U175" s="370"/>
      <c r="V175" s="376"/>
      <c r="W175" s="367"/>
      <c r="X175" s="374"/>
      <c r="Y175" s="374"/>
      <c r="Z175" s="12"/>
      <c r="AA175" s="12"/>
    </row>
    <row r="176" spans="1:27" s="9" customFormat="1" ht="12" customHeight="1" x14ac:dyDescent="0.2">
      <c r="A176" s="283" t="s">
        <v>150</v>
      </c>
      <c r="B176" s="281"/>
      <c r="C176" s="282" t="s">
        <v>28</v>
      </c>
      <c r="D176" s="289"/>
      <c r="E176" s="281">
        <v>15</v>
      </c>
      <c r="F176" s="289">
        <v>2</v>
      </c>
      <c r="G176" s="243"/>
      <c r="H176" s="232"/>
      <c r="I176" s="245">
        <v>15</v>
      </c>
      <c r="J176" s="245"/>
      <c r="K176" s="245"/>
      <c r="L176" s="245"/>
      <c r="M176" s="294"/>
      <c r="N176" s="313"/>
      <c r="O176" s="245"/>
      <c r="P176" s="245"/>
      <c r="Q176" s="257"/>
      <c r="R176" s="243"/>
      <c r="S176" s="245">
        <v>15</v>
      </c>
      <c r="T176" s="245"/>
      <c r="U176" s="257"/>
      <c r="V176" s="243"/>
      <c r="W176" s="245"/>
      <c r="X176" s="232"/>
      <c r="Y176" s="232"/>
      <c r="Z176" s="12"/>
      <c r="AA176" s="12"/>
    </row>
    <row r="177" spans="1:27" s="9" customFormat="1" ht="12" customHeight="1" thickBot="1" x14ac:dyDescent="0.25">
      <c r="A177" s="284" t="s">
        <v>151</v>
      </c>
      <c r="B177" s="309"/>
      <c r="C177" s="310" t="s">
        <v>28</v>
      </c>
      <c r="D177" s="312"/>
      <c r="E177" s="309">
        <v>15</v>
      </c>
      <c r="F177" s="312">
        <v>2</v>
      </c>
      <c r="G177" s="258"/>
      <c r="H177" s="261"/>
      <c r="I177" s="259">
        <v>15</v>
      </c>
      <c r="J177" s="259"/>
      <c r="K177" s="259"/>
      <c r="L177" s="259"/>
      <c r="M177" s="295"/>
      <c r="N177" s="314"/>
      <c r="O177" s="259"/>
      <c r="P177" s="259"/>
      <c r="Q177" s="263"/>
      <c r="R177" s="258"/>
      <c r="S177" s="259">
        <v>15</v>
      </c>
      <c r="T177" s="259"/>
      <c r="U177" s="263"/>
      <c r="V177" s="258"/>
      <c r="W177" s="259"/>
      <c r="X177" s="261"/>
      <c r="Y177" s="261"/>
      <c r="Z177" s="12"/>
      <c r="AA177" s="12"/>
    </row>
    <row r="178" spans="1:27" s="9" customFormat="1" ht="12" customHeight="1" thickBot="1" x14ac:dyDescent="0.25">
      <c r="A178" s="211" t="s">
        <v>139</v>
      </c>
      <c r="B178" s="190"/>
      <c r="C178" s="193"/>
      <c r="D178" s="192"/>
      <c r="E178" s="190">
        <f>SUM(E179:E180)</f>
        <v>30</v>
      </c>
      <c r="F178" s="192">
        <f>SUM(F179:F180)</f>
        <v>5</v>
      </c>
      <c r="G178" s="176">
        <f>SUM(G179:G180)</f>
        <v>10</v>
      </c>
      <c r="H178" s="212"/>
      <c r="I178" s="177">
        <f>SUM(I179:I180)</f>
        <v>20</v>
      </c>
      <c r="J178" s="177"/>
      <c r="K178" s="177"/>
      <c r="L178" s="177"/>
      <c r="M178" s="395"/>
      <c r="N178" s="213"/>
      <c r="O178" s="177"/>
      <c r="P178" s="177"/>
      <c r="Q178" s="178"/>
      <c r="R178" s="176"/>
      <c r="S178" s="177"/>
      <c r="T178" s="177">
        <f>SUM(T179:T180)</f>
        <v>10</v>
      </c>
      <c r="U178" s="178">
        <f>SUM(U179:U180)</f>
        <v>20</v>
      </c>
      <c r="V178" s="176"/>
      <c r="W178" s="177"/>
      <c r="X178" s="212"/>
      <c r="Y178" s="212"/>
      <c r="Z178" s="12"/>
      <c r="AA178" s="12"/>
    </row>
    <row r="179" spans="1:27" s="9" customFormat="1" ht="13.5" customHeight="1" x14ac:dyDescent="0.2">
      <c r="A179" s="383" t="s">
        <v>148</v>
      </c>
      <c r="B179" s="768"/>
      <c r="C179" s="766"/>
      <c r="D179" s="767" t="s">
        <v>29</v>
      </c>
      <c r="E179" s="768">
        <v>30</v>
      </c>
      <c r="F179" s="391">
        <v>2</v>
      </c>
      <c r="G179" s="685">
        <v>10</v>
      </c>
      <c r="H179" s="716"/>
      <c r="I179" s="686">
        <v>20</v>
      </c>
      <c r="J179" s="686"/>
      <c r="K179" s="686"/>
      <c r="L179" s="686"/>
      <c r="M179" s="823"/>
      <c r="N179" s="842"/>
      <c r="O179" s="686"/>
      <c r="P179" s="686"/>
      <c r="Q179" s="719"/>
      <c r="R179" s="685"/>
      <c r="S179" s="686"/>
      <c r="T179" s="686">
        <v>10</v>
      </c>
      <c r="U179" s="719">
        <v>20</v>
      </c>
      <c r="V179" s="685"/>
      <c r="W179" s="686"/>
      <c r="X179" s="716"/>
      <c r="Y179" s="716"/>
      <c r="Z179" s="12"/>
      <c r="AA179" s="12"/>
    </row>
    <row r="180" spans="1:27" s="9" customFormat="1" ht="12.75" customHeight="1" thickBot="1" x14ac:dyDescent="0.25">
      <c r="A180" s="222" t="s">
        <v>149</v>
      </c>
      <c r="B180" s="650"/>
      <c r="C180" s="644"/>
      <c r="D180" s="647"/>
      <c r="E180" s="650"/>
      <c r="F180" s="226">
        <v>3</v>
      </c>
      <c r="G180" s="665"/>
      <c r="H180" s="635"/>
      <c r="I180" s="632"/>
      <c r="J180" s="632"/>
      <c r="K180" s="632"/>
      <c r="L180" s="632"/>
      <c r="M180" s="824"/>
      <c r="N180" s="843"/>
      <c r="O180" s="632"/>
      <c r="P180" s="632"/>
      <c r="Q180" s="662"/>
      <c r="R180" s="665"/>
      <c r="S180" s="632"/>
      <c r="T180" s="632"/>
      <c r="U180" s="662"/>
      <c r="V180" s="665"/>
      <c r="W180" s="632"/>
      <c r="X180" s="635"/>
      <c r="Y180" s="635"/>
      <c r="Z180" s="12"/>
      <c r="AA180" s="12"/>
    </row>
    <row r="181" spans="1:27" s="9" customFormat="1" ht="12.75" customHeight="1" thickBot="1" x14ac:dyDescent="0.25">
      <c r="A181" s="211" t="s">
        <v>170</v>
      </c>
      <c r="B181" s="392"/>
      <c r="C181" s="393"/>
      <c r="D181" s="400"/>
      <c r="E181" s="190">
        <f>SUM(E182)</f>
        <v>15</v>
      </c>
      <c r="F181" s="192">
        <f>SUM(F182)</f>
        <v>2</v>
      </c>
      <c r="G181" s="176"/>
      <c r="H181" s="212"/>
      <c r="I181" s="177">
        <f>SUM(I182)</f>
        <v>15</v>
      </c>
      <c r="J181" s="177"/>
      <c r="K181" s="177"/>
      <c r="L181" s="177"/>
      <c r="M181" s="395"/>
      <c r="N181" s="213"/>
      <c r="O181" s="177"/>
      <c r="P181" s="177"/>
      <c r="Q181" s="178"/>
      <c r="R181" s="176"/>
      <c r="S181" s="177"/>
      <c r="T181" s="177"/>
      <c r="U181" s="178"/>
      <c r="V181" s="176"/>
      <c r="W181" s="177"/>
      <c r="X181" s="212"/>
      <c r="Y181" s="212">
        <f>SUM(Y182)</f>
        <v>15</v>
      </c>
      <c r="Z181" s="12"/>
      <c r="AA181" s="12"/>
    </row>
    <row r="182" spans="1:27" s="9" customFormat="1" ht="12.75" customHeight="1" thickBot="1" x14ac:dyDescent="0.25">
      <c r="A182" s="384" t="s">
        <v>162</v>
      </c>
      <c r="B182" s="396"/>
      <c r="C182" s="385"/>
      <c r="D182" s="386" t="s">
        <v>28</v>
      </c>
      <c r="E182" s="396">
        <v>15</v>
      </c>
      <c r="F182" s="386">
        <v>2</v>
      </c>
      <c r="G182" s="397"/>
      <c r="H182" s="382"/>
      <c r="I182" s="377">
        <v>15</v>
      </c>
      <c r="J182" s="377"/>
      <c r="K182" s="377"/>
      <c r="L182" s="377"/>
      <c r="M182" s="398"/>
      <c r="N182" s="399"/>
      <c r="O182" s="377"/>
      <c r="P182" s="377"/>
      <c r="Q182" s="387"/>
      <c r="R182" s="397"/>
      <c r="S182" s="377"/>
      <c r="T182" s="377"/>
      <c r="U182" s="387"/>
      <c r="V182" s="397"/>
      <c r="W182" s="377"/>
      <c r="X182" s="382"/>
      <c r="Y182" s="382">
        <v>15</v>
      </c>
      <c r="Z182" s="12"/>
      <c r="AA182" s="12"/>
    </row>
    <row r="183" spans="1:27" s="9" customFormat="1" ht="12.75" customHeight="1" x14ac:dyDescent="0.2">
      <c r="A183" s="113" t="s">
        <v>168</v>
      </c>
      <c r="B183" s="110"/>
      <c r="C183" s="114"/>
      <c r="D183" s="115"/>
      <c r="E183" s="116">
        <f>SUM(E184:E185)</f>
        <v>40</v>
      </c>
      <c r="F183" s="115">
        <f>SUM(F184:F185)</f>
        <v>6</v>
      </c>
      <c r="G183" s="97"/>
      <c r="H183" s="117"/>
      <c r="I183" s="98">
        <f>SUM(I184:I185)</f>
        <v>40</v>
      </c>
      <c r="J183" s="98"/>
      <c r="K183" s="98"/>
      <c r="L183" s="98"/>
      <c r="M183" s="118"/>
      <c r="N183" s="119"/>
      <c r="O183" s="98"/>
      <c r="P183" s="98"/>
      <c r="Q183" s="99"/>
      <c r="R183" s="97"/>
      <c r="S183" s="98"/>
      <c r="T183" s="98"/>
      <c r="U183" s="99"/>
      <c r="V183" s="97"/>
      <c r="W183" s="98">
        <f>SUM(W184:W185)</f>
        <v>40</v>
      </c>
      <c r="X183" s="219"/>
      <c r="Y183" s="219"/>
      <c r="Z183" s="12"/>
      <c r="AA183" s="12"/>
    </row>
    <row r="184" spans="1:27" s="9" customFormat="1" ht="12.75" customHeight="1" x14ac:dyDescent="0.2">
      <c r="A184" s="283" t="s">
        <v>160</v>
      </c>
      <c r="B184" s="281"/>
      <c r="C184" s="282" t="s">
        <v>28</v>
      </c>
      <c r="D184" s="289"/>
      <c r="E184" s="281">
        <v>20</v>
      </c>
      <c r="F184" s="289">
        <v>3</v>
      </c>
      <c r="G184" s="243"/>
      <c r="H184" s="232"/>
      <c r="I184" s="245">
        <v>20</v>
      </c>
      <c r="J184" s="245"/>
      <c r="K184" s="245"/>
      <c r="L184" s="245"/>
      <c r="M184" s="294"/>
      <c r="N184" s="313"/>
      <c r="O184" s="245"/>
      <c r="P184" s="245"/>
      <c r="Q184" s="257"/>
      <c r="R184" s="243"/>
      <c r="S184" s="245"/>
      <c r="T184" s="245"/>
      <c r="U184" s="257"/>
      <c r="V184" s="243"/>
      <c r="W184" s="245">
        <v>20</v>
      </c>
      <c r="X184" s="232"/>
      <c r="Y184" s="232"/>
      <c r="Z184" s="12"/>
      <c r="AA184" s="12"/>
    </row>
    <row r="185" spans="1:27" s="9" customFormat="1" ht="12.75" customHeight="1" thickBot="1" x14ac:dyDescent="0.25">
      <c r="A185" s="221" t="s">
        <v>169</v>
      </c>
      <c r="B185" s="110"/>
      <c r="C185" s="223" t="s">
        <v>28</v>
      </c>
      <c r="D185" s="225"/>
      <c r="E185" s="110">
        <v>20</v>
      </c>
      <c r="F185" s="225">
        <v>3</v>
      </c>
      <c r="G185" s="108"/>
      <c r="H185" s="219"/>
      <c r="I185" s="218">
        <v>20</v>
      </c>
      <c r="J185" s="218"/>
      <c r="K185" s="218"/>
      <c r="L185" s="218"/>
      <c r="M185" s="111"/>
      <c r="N185" s="112"/>
      <c r="O185" s="218"/>
      <c r="P185" s="218"/>
      <c r="Q185" s="229"/>
      <c r="R185" s="108"/>
      <c r="S185" s="218"/>
      <c r="T185" s="218"/>
      <c r="U185" s="229"/>
      <c r="V185" s="108"/>
      <c r="W185" s="218">
        <v>20</v>
      </c>
      <c r="X185" s="219"/>
      <c r="Y185" s="219"/>
      <c r="Z185" s="12"/>
      <c r="AA185" s="12"/>
    </row>
    <row r="186" spans="1:27" s="9" customFormat="1" ht="12" customHeight="1" thickBot="1" x14ac:dyDescent="0.25">
      <c r="A186" s="211" t="s">
        <v>117</v>
      </c>
      <c r="B186" s="176"/>
      <c r="C186" s="177"/>
      <c r="D186" s="178"/>
      <c r="E186" s="176">
        <f>SUM(E187:E192)</f>
        <v>115</v>
      </c>
      <c r="F186" s="178">
        <f>SUM(F187:F192)</f>
        <v>14</v>
      </c>
      <c r="G186" s="176">
        <f>SUM(G187:G192)</f>
        <v>45</v>
      </c>
      <c r="H186" s="177">
        <f>SUM(H187:H193)</f>
        <v>20</v>
      </c>
      <c r="I186" s="177">
        <f>SUM(I187:I192)</f>
        <v>50</v>
      </c>
      <c r="J186" s="177"/>
      <c r="K186" s="177"/>
      <c r="L186" s="177"/>
      <c r="M186" s="178"/>
      <c r="N186" s="176"/>
      <c r="O186" s="177"/>
      <c r="P186" s="177"/>
      <c r="Q186" s="178"/>
      <c r="R186" s="176">
        <f>SUM(R187:R192)</f>
        <v>45</v>
      </c>
      <c r="S186" s="177">
        <f>SUM(S187:S192)</f>
        <v>30</v>
      </c>
      <c r="T186" s="177">
        <f>SUM(T187:T192)</f>
        <v>20</v>
      </c>
      <c r="U186" s="178">
        <f>SUM(U187:U192)</f>
        <v>20</v>
      </c>
      <c r="V186" s="176"/>
      <c r="W186" s="177"/>
      <c r="X186" s="177"/>
      <c r="Y186" s="177"/>
      <c r="Z186" s="12"/>
      <c r="AA186" s="12"/>
    </row>
    <row r="187" spans="1:27" s="9" customFormat="1" ht="12" customHeight="1" x14ac:dyDescent="0.2">
      <c r="A187" s="368" t="s">
        <v>118</v>
      </c>
      <c r="B187" s="376"/>
      <c r="C187" s="367" t="s">
        <v>28</v>
      </c>
      <c r="D187" s="370"/>
      <c r="E187" s="376">
        <v>20</v>
      </c>
      <c r="F187" s="370">
        <v>2</v>
      </c>
      <c r="G187" s="376">
        <v>20</v>
      </c>
      <c r="H187" s="367"/>
      <c r="I187" s="367"/>
      <c r="J187" s="367"/>
      <c r="K187" s="367"/>
      <c r="L187" s="367"/>
      <c r="M187" s="370"/>
      <c r="N187" s="376"/>
      <c r="O187" s="367"/>
      <c r="P187" s="367"/>
      <c r="Q187" s="370"/>
      <c r="R187" s="376">
        <v>20</v>
      </c>
      <c r="S187" s="367"/>
      <c r="T187" s="367"/>
      <c r="U187" s="370"/>
      <c r="V187" s="376"/>
      <c r="W187" s="367"/>
      <c r="X187" s="367"/>
      <c r="Y187" s="367"/>
      <c r="Z187" s="12"/>
      <c r="AA187" s="12"/>
    </row>
    <row r="188" spans="1:27" s="9" customFormat="1" ht="12" customHeight="1" x14ac:dyDescent="0.2">
      <c r="A188" s="283" t="s">
        <v>119</v>
      </c>
      <c r="B188" s="243"/>
      <c r="C188" s="245"/>
      <c r="D188" s="257" t="s">
        <v>28</v>
      </c>
      <c r="E188" s="243">
        <v>20</v>
      </c>
      <c r="F188" s="257">
        <v>3</v>
      </c>
      <c r="G188" s="243"/>
      <c r="H188" s="245">
        <v>20</v>
      </c>
      <c r="I188" s="245"/>
      <c r="J188" s="245"/>
      <c r="K188" s="245"/>
      <c r="L188" s="245"/>
      <c r="M188" s="257"/>
      <c r="N188" s="243"/>
      <c r="O188" s="245"/>
      <c r="P188" s="245"/>
      <c r="Q188" s="257"/>
      <c r="R188" s="243"/>
      <c r="S188" s="245"/>
      <c r="T188" s="245">
        <v>20</v>
      </c>
      <c r="U188" s="257"/>
      <c r="V188" s="243"/>
      <c r="W188" s="245"/>
      <c r="X188" s="245"/>
      <c r="Y188" s="245"/>
      <c r="Z188" s="12"/>
      <c r="AA188" s="12"/>
    </row>
    <row r="189" spans="1:27" s="9" customFormat="1" ht="12" customHeight="1" x14ac:dyDescent="0.2">
      <c r="A189" s="636" t="s">
        <v>120</v>
      </c>
      <c r="B189" s="663"/>
      <c r="C189" s="630" t="s">
        <v>20</v>
      </c>
      <c r="D189" s="660" t="s">
        <v>28</v>
      </c>
      <c r="E189" s="663">
        <v>35</v>
      </c>
      <c r="F189" s="36">
        <v>2</v>
      </c>
      <c r="G189" s="663">
        <v>15</v>
      </c>
      <c r="H189" s="630"/>
      <c r="I189" s="630">
        <v>20</v>
      </c>
      <c r="J189" s="630"/>
      <c r="K189" s="630"/>
      <c r="L189" s="630"/>
      <c r="M189" s="660"/>
      <c r="N189" s="663"/>
      <c r="O189" s="630"/>
      <c r="P189" s="630"/>
      <c r="Q189" s="660"/>
      <c r="R189" s="663">
        <v>15</v>
      </c>
      <c r="S189" s="630"/>
      <c r="T189" s="630"/>
      <c r="U189" s="660">
        <v>20</v>
      </c>
      <c r="V189" s="663"/>
      <c r="W189" s="630"/>
      <c r="X189" s="630"/>
      <c r="Y189" s="630"/>
      <c r="Z189" s="12"/>
      <c r="AA189" s="12"/>
    </row>
    <row r="190" spans="1:27" s="9" customFormat="1" ht="12" customHeight="1" x14ac:dyDescent="0.2">
      <c r="A190" s="769"/>
      <c r="B190" s="708"/>
      <c r="C190" s="715"/>
      <c r="D190" s="707"/>
      <c r="E190" s="708"/>
      <c r="F190" s="262">
        <v>2</v>
      </c>
      <c r="G190" s="708"/>
      <c r="H190" s="715"/>
      <c r="I190" s="715"/>
      <c r="J190" s="715"/>
      <c r="K190" s="715"/>
      <c r="L190" s="715"/>
      <c r="M190" s="707"/>
      <c r="N190" s="708"/>
      <c r="O190" s="715"/>
      <c r="P190" s="715"/>
      <c r="Q190" s="707"/>
      <c r="R190" s="708"/>
      <c r="S190" s="715"/>
      <c r="T190" s="715"/>
      <c r="U190" s="707"/>
      <c r="V190" s="708"/>
      <c r="W190" s="715"/>
      <c r="X190" s="715"/>
      <c r="Y190" s="715"/>
      <c r="Z190" s="12"/>
      <c r="AA190" s="12"/>
    </row>
    <row r="191" spans="1:27" s="9" customFormat="1" ht="12" customHeight="1" x14ac:dyDescent="0.2">
      <c r="A191" s="636" t="s">
        <v>121</v>
      </c>
      <c r="B191" s="663"/>
      <c r="C191" s="630" t="s">
        <v>29</v>
      </c>
      <c r="D191" s="660"/>
      <c r="E191" s="663">
        <v>40</v>
      </c>
      <c r="F191" s="36">
        <v>1</v>
      </c>
      <c r="G191" s="663">
        <v>10</v>
      </c>
      <c r="H191" s="630"/>
      <c r="I191" s="630">
        <v>30</v>
      </c>
      <c r="J191" s="630"/>
      <c r="K191" s="630"/>
      <c r="L191" s="630"/>
      <c r="M191" s="660"/>
      <c r="N191" s="663"/>
      <c r="O191" s="630"/>
      <c r="P191" s="630"/>
      <c r="Q191" s="660"/>
      <c r="R191" s="663">
        <v>10</v>
      </c>
      <c r="S191" s="630">
        <v>30</v>
      </c>
      <c r="T191" s="630"/>
      <c r="U191" s="660"/>
      <c r="V191" s="663"/>
      <c r="W191" s="630"/>
      <c r="X191" s="630"/>
      <c r="Y191" s="630"/>
      <c r="Z191" s="12"/>
      <c r="AA191" s="12"/>
    </row>
    <row r="192" spans="1:27" s="9" customFormat="1" ht="12" customHeight="1" thickBot="1" x14ac:dyDescent="0.25">
      <c r="A192" s="638"/>
      <c r="B192" s="665"/>
      <c r="C192" s="632"/>
      <c r="D192" s="662"/>
      <c r="E192" s="665"/>
      <c r="F192" s="230">
        <v>4</v>
      </c>
      <c r="G192" s="665"/>
      <c r="H192" s="632"/>
      <c r="I192" s="632"/>
      <c r="J192" s="632"/>
      <c r="K192" s="632"/>
      <c r="L192" s="632"/>
      <c r="M192" s="662"/>
      <c r="N192" s="665"/>
      <c r="O192" s="632"/>
      <c r="P192" s="632"/>
      <c r="Q192" s="662"/>
      <c r="R192" s="665"/>
      <c r="S192" s="632"/>
      <c r="T192" s="632"/>
      <c r="U192" s="662"/>
      <c r="V192" s="665"/>
      <c r="W192" s="632"/>
      <c r="X192" s="632"/>
      <c r="Y192" s="632"/>
      <c r="Z192" s="12"/>
      <c r="AA192" s="12"/>
    </row>
    <row r="193" spans="1:27" s="9" customFormat="1" ht="14.25" customHeight="1" thickBot="1" x14ac:dyDescent="0.25">
      <c r="A193" s="211" t="s">
        <v>122</v>
      </c>
      <c r="B193" s="176"/>
      <c r="C193" s="177"/>
      <c r="D193" s="178"/>
      <c r="E193" s="176">
        <f>SUM(E194:E199)</f>
        <v>155</v>
      </c>
      <c r="F193" s="178">
        <f>SUM(F194:F199)</f>
        <v>20</v>
      </c>
      <c r="G193" s="176">
        <f>SUM(G194:G199)</f>
        <v>15</v>
      </c>
      <c r="H193" s="177"/>
      <c r="I193" s="177">
        <f>SUM(I194:I199)</f>
        <v>140</v>
      </c>
      <c r="J193" s="177"/>
      <c r="K193" s="177"/>
      <c r="L193" s="177"/>
      <c r="M193" s="178"/>
      <c r="N193" s="176"/>
      <c r="O193" s="177"/>
      <c r="P193" s="177"/>
      <c r="Q193" s="178"/>
      <c r="R193" s="176"/>
      <c r="S193" s="177"/>
      <c r="T193" s="177">
        <f>SUM(T194:T199)</f>
        <v>15</v>
      </c>
      <c r="U193" s="178">
        <f>SUM(U194:U199)</f>
        <v>80</v>
      </c>
      <c r="V193" s="176"/>
      <c r="W193" s="177">
        <f>SUM(W194:W199)</f>
        <v>60</v>
      </c>
      <c r="X193" s="177"/>
      <c r="Y193" s="177"/>
      <c r="Z193" s="12"/>
      <c r="AA193" s="12"/>
    </row>
    <row r="194" spans="1:27" s="9" customFormat="1" ht="26.25" customHeight="1" x14ac:dyDescent="0.2">
      <c r="A194" s="368" t="s">
        <v>123</v>
      </c>
      <c r="B194" s="376"/>
      <c r="C194" s="367" t="s">
        <v>28</v>
      </c>
      <c r="D194" s="370"/>
      <c r="E194" s="376">
        <v>30</v>
      </c>
      <c r="F194" s="370">
        <v>5</v>
      </c>
      <c r="G194" s="376"/>
      <c r="H194" s="367"/>
      <c r="I194" s="367">
        <v>30</v>
      </c>
      <c r="J194" s="367"/>
      <c r="K194" s="367"/>
      <c r="L194" s="367"/>
      <c r="M194" s="370"/>
      <c r="N194" s="376"/>
      <c r="O194" s="367"/>
      <c r="P194" s="367"/>
      <c r="Q194" s="370"/>
      <c r="R194" s="376"/>
      <c r="S194" s="367"/>
      <c r="T194" s="367"/>
      <c r="U194" s="370"/>
      <c r="V194" s="376"/>
      <c r="W194" s="367">
        <v>30</v>
      </c>
      <c r="X194" s="367"/>
      <c r="Y194" s="367"/>
      <c r="Z194" s="12"/>
      <c r="AA194" s="12"/>
    </row>
    <row r="195" spans="1:27" s="9" customFormat="1" ht="12" customHeight="1" x14ac:dyDescent="0.2">
      <c r="A195" s="283" t="s">
        <v>124</v>
      </c>
      <c r="B195" s="243"/>
      <c r="C195" s="245"/>
      <c r="D195" s="257" t="s">
        <v>28</v>
      </c>
      <c r="E195" s="243">
        <v>30</v>
      </c>
      <c r="F195" s="257">
        <v>4</v>
      </c>
      <c r="G195" s="243"/>
      <c r="H195" s="245"/>
      <c r="I195" s="245">
        <v>30</v>
      </c>
      <c r="J195" s="245"/>
      <c r="K195" s="245"/>
      <c r="L195" s="245"/>
      <c r="M195" s="257"/>
      <c r="N195" s="243"/>
      <c r="O195" s="245"/>
      <c r="P195" s="245"/>
      <c r="Q195" s="257"/>
      <c r="R195" s="243"/>
      <c r="S195" s="245"/>
      <c r="T195" s="245"/>
      <c r="U195" s="257">
        <v>30</v>
      </c>
      <c r="V195" s="243"/>
      <c r="W195" s="245"/>
      <c r="X195" s="245"/>
      <c r="Y195" s="245"/>
      <c r="Z195" s="12"/>
      <c r="AA195" s="12"/>
    </row>
    <row r="196" spans="1:27" s="9" customFormat="1" ht="12" customHeight="1" x14ac:dyDescent="0.2">
      <c r="A196" s="283" t="s">
        <v>125</v>
      </c>
      <c r="B196" s="243"/>
      <c r="C196" s="245"/>
      <c r="D196" s="257" t="s">
        <v>28</v>
      </c>
      <c r="E196" s="243">
        <v>30</v>
      </c>
      <c r="F196" s="257">
        <v>3</v>
      </c>
      <c r="G196" s="243"/>
      <c r="H196" s="245"/>
      <c r="I196" s="245">
        <v>30</v>
      </c>
      <c r="J196" s="245"/>
      <c r="K196" s="245"/>
      <c r="L196" s="245"/>
      <c r="M196" s="257"/>
      <c r="N196" s="243"/>
      <c r="O196" s="245"/>
      <c r="P196" s="245"/>
      <c r="Q196" s="257"/>
      <c r="R196" s="243"/>
      <c r="S196" s="245"/>
      <c r="T196" s="245"/>
      <c r="U196" s="257">
        <v>30</v>
      </c>
      <c r="V196" s="243"/>
      <c r="W196" s="245"/>
      <c r="X196" s="245"/>
      <c r="Y196" s="245"/>
      <c r="Z196" s="12"/>
      <c r="AA196" s="12"/>
    </row>
    <row r="197" spans="1:27" s="9" customFormat="1" ht="12" customHeight="1" x14ac:dyDescent="0.2">
      <c r="A197" s="283" t="s">
        <v>127</v>
      </c>
      <c r="B197" s="243"/>
      <c r="C197" s="245" t="s">
        <v>28</v>
      </c>
      <c r="D197" s="257"/>
      <c r="E197" s="243">
        <v>30</v>
      </c>
      <c r="F197" s="257">
        <v>4</v>
      </c>
      <c r="G197" s="243"/>
      <c r="H197" s="245"/>
      <c r="I197" s="245">
        <v>30</v>
      </c>
      <c r="J197" s="245"/>
      <c r="K197" s="245"/>
      <c r="L197" s="245"/>
      <c r="M197" s="257"/>
      <c r="N197" s="243"/>
      <c r="O197" s="245"/>
      <c r="P197" s="245"/>
      <c r="Q197" s="257"/>
      <c r="R197" s="243"/>
      <c r="S197" s="245"/>
      <c r="T197" s="245"/>
      <c r="U197" s="257"/>
      <c r="V197" s="243"/>
      <c r="W197" s="245">
        <v>30</v>
      </c>
      <c r="X197" s="245"/>
      <c r="Y197" s="245"/>
      <c r="Z197" s="12"/>
      <c r="AA197" s="12"/>
    </row>
    <row r="198" spans="1:27" s="9" customFormat="1" ht="12" customHeight="1" x14ac:dyDescent="0.2">
      <c r="A198" s="636" t="s">
        <v>126</v>
      </c>
      <c r="B198" s="663"/>
      <c r="C198" s="630"/>
      <c r="D198" s="660" t="s">
        <v>29</v>
      </c>
      <c r="E198" s="663">
        <v>35</v>
      </c>
      <c r="F198" s="36">
        <v>1</v>
      </c>
      <c r="G198" s="663">
        <v>15</v>
      </c>
      <c r="H198" s="630"/>
      <c r="I198" s="630">
        <v>20</v>
      </c>
      <c r="J198" s="630"/>
      <c r="K198" s="630"/>
      <c r="L198" s="630"/>
      <c r="M198" s="660"/>
      <c r="N198" s="663"/>
      <c r="O198" s="630"/>
      <c r="P198" s="630"/>
      <c r="Q198" s="660"/>
      <c r="R198" s="663"/>
      <c r="S198" s="630"/>
      <c r="T198" s="630">
        <v>15</v>
      </c>
      <c r="U198" s="660">
        <v>20</v>
      </c>
      <c r="V198" s="663"/>
      <c r="W198" s="630"/>
      <c r="X198" s="630"/>
      <c r="Y198" s="630"/>
      <c r="Z198" s="12"/>
      <c r="AA198" s="12"/>
    </row>
    <row r="199" spans="1:27" s="9" customFormat="1" ht="12" customHeight="1" thickBot="1" x14ac:dyDescent="0.25">
      <c r="A199" s="638"/>
      <c r="B199" s="665"/>
      <c r="C199" s="632"/>
      <c r="D199" s="662"/>
      <c r="E199" s="665"/>
      <c r="F199" s="230">
        <v>3</v>
      </c>
      <c r="G199" s="665"/>
      <c r="H199" s="632"/>
      <c r="I199" s="632"/>
      <c r="J199" s="632"/>
      <c r="K199" s="632"/>
      <c r="L199" s="632"/>
      <c r="M199" s="662"/>
      <c r="N199" s="665"/>
      <c r="O199" s="632"/>
      <c r="P199" s="632"/>
      <c r="Q199" s="662"/>
      <c r="R199" s="665"/>
      <c r="S199" s="632"/>
      <c r="T199" s="632"/>
      <c r="U199" s="662"/>
      <c r="V199" s="665"/>
      <c r="W199" s="632"/>
      <c r="X199" s="632"/>
      <c r="Y199" s="632"/>
      <c r="Z199" s="12"/>
      <c r="AA199" s="12"/>
    </row>
    <row r="200" spans="1:27" s="9" customFormat="1" ht="12" customHeight="1" x14ac:dyDescent="0.2">
      <c r="A200" s="156" t="s">
        <v>142</v>
      </c>
      <c r="B200" s="290"/>
      <c r="C200" s="296"/>
      <c r="D200" s="299"/>
      <c r="E200" s="290">
        <f>SUM(E174,E178,E181,E183,E186,E193)</f>
        <v>400</v>
      </c>
      <c r="F200" s="299"/>
      <c r="G200" s="290">
        <f>SUM(G178,G181,G183,G186,G193,G174)</f>
        <v>70</v>
      </c>
      <c r="H200" s="365">
        <f>SUM(H186)</f>
        <v>20</v>
      </c>
      <c r="I200" s="296">
        <f>SUM(I174,I178,I181,I183,I186,I193)</f>
        <v>310</v>
      </c>
      <c r="J200" s="296"/>
      <c r="K200" s="296"/>
      <c r="L200" s="296"/>
      <c r="M200" s="299"/>
      <c r="N200" s="825"/>
      <c r="O200" s="826"/>
      <c r="P200" s="827"/>
      <c r="Q200" s="828"/>
      <c r="R200" s="825">
        <f>SUM(R174:S174,R178:S178,R183:S183,R186:S186,R193:S193)</f>
        <v>120</v>
      </c>
      <c r="S200" s="826"/>
      <c r="T200" s="827">
        <f>SUM(T174:U174,T178:U178,T181:U181,T186:U186,T193:U193)</f>
        <v>165</v>
      </c>
      <c r="U200" s="828"/>
      <c r="V200" s="825">
        <f>SUM(V174:W174,V178:W178,V183:W183,V186:W186,V193:W193)</f>
        <v>100</v>
      </c>
      <c r="W200" s="826"/>
      <c r="X200" s="829">
        <f>SUM(X174:Y174,X178:Y178,X181:Y181,X183:Y183,X186:Y186,X193:Y193)</f>
        <v>15</v>
      </c>
      <c r="Y200" s="830"/>
      <c r="Z200" s="12"/>
      <c r="AA200" s="12"/>
    </row>
    <row r="201" spans="1:27" s="9" customFormat="1" ht="12" customHeight="1" x14ac:dyDescent="0.2">
      <c r="A201" s="157" t="s">
        <v>143</v>
      </c>
      <c r="B201" s="291"/>
      <c r="C201" s="292"/>
      <c r="D201" s="293"/>
      <c r="E201" s="291"/>
      <c r="F201" s="293">
        <f>SUM(F174,F178,F181,F183,F186,F193)</f>
        <v>53</v>
      </c>
      <c r="G201" s="291"/>
      <c r="H201" s="158"/>
      <c r="I201" s="292"/>
      <c r="J201" s="292"/>
      <c r="K201" s="292"/>
      <c r="L201" s="292"/>
      <c r="M201" s="293"/>
      <c r="N201" s="817"/>
      <c r="O201" s="818"/>
      <c r="P201" s="821"/>
      <c r="Q201" s="822"/>
      <c r="R201" s="817">
        <f>SUM(F175:F177,F187,F189,F191:F192)</f>
        <v>15</v>
      </c>
      <c r="S201" s="818"/>
      <c r="T201" s="821">
        <f>SUM(F179:F180,F188,F190,F195:F196,F198:F199)</f>
        <v>21</v>
      </c>
      <c r="U201" s="822"/>
      <c r="V201" s="817">
        <f>SUM(F184:F185,F194,F197)</f>
        <v>15</v>
      </c>
      <c r="W201" s="818"/>
      <c r="X201" s="831">
        <f>SUM(F182)</f>
        <v>2</v>
      </c>
      <c r="Y201" s="832"/>
      <c r="Z201" s="12"/>
      <c r="AA201" s="12"/>
    </row>
    <row r="202" spans="1:27" s="9" customFormat="1" ht="12" customHeight="1" x14ac:dyDescent="0.2">
      <c r="A202" s="82"/>
      <c r="B202" s="89"/>
      <c r="C202" s="89"/>
      <c r="D202" s="89"/>
      <c r="E202" s="83"/>
      <c r="F202" s="83"/>
      <c r="G202" s="83"/>
      <c r="H202" s="84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5"/>
      <c r="Y202" s="85"/>
      <c r="Z202" s="12"/>
      <c r="AA202" s="12"/>
    </row>
    <row r="203" spans="1:27" s="9" customFormat="1" ht="12" customHeight="1" x14ac:dyDescent="0.2">
      <c r="A203" s="138" t="s">
        <v>158</v>
      </c>
      <c r="B203" s="139"/>
      <c r="C203" s="140"/>
      <c r="D203" s="138"/>
      <c r="E203" s="254">
        <f>SUM(E62,E200)</f>
        <v>1160</v>
      </c>
      <c r="F203" s="249"/>
      <c r="G203" s="254"/>
      <c r="H203" s="248"/>
      <c r="I203" s="248"/>
      <c r="J203" s="248"/>
      <c r="K203" s="248"/>
      <c r="L203" s="248"/>
      <c r="M203" s="249"/>
      <c r="N203" s="741">
        <f>SUM(N62)</f>
        <v>210</v>
      </c>
      <c r="O203" s="742"/>
      <c r="P203" s="713">
        <f>SUM(P62)</f>
        <v>220</v>
      </c>
      <c r="Q203" s="714"/>
      <c r="R203" s="741">
        <f>SUM(R62,R200)</f>
        <v>230</v>
      </c>
      <c r="S203" s="742"/>
      <c r="T203" s="713">
        <f>SUM(T62,T200)</f>
        <v>230</v>
      </c>
      <c r="U203" s="714"/>
      <c r="V203" s="741">
        <f>SUM(V62,V200)</f>
        <v>135</v>
      </c>
      <c r="W203" s="742"/>
      <c r="X203" s="713">
        <f>SUM(X62,X200)</f>
        <v>135</v>
      </c>
      <c r="Y203" s="742"/>
      <c r="Z203" s="12"/>
      <c r="AA203" s="12"/>
    </row>
    <row r="204" spans="1:27" s="9" customFormat="1" ht="12" customHeight="1" x14ac:dyDescent="0.2">
      <c r="A204" s="141" t="s">
        <v>213</v>
      </c>
      <c r="B204" s="142"/>
      <c r="C204" s="143"/>
      <c r="D204" s="141"/>
      <c r="E204" s="277">
        <v>150</v>
      </c>
      <c r="F204" s="279"/>
      <c r="G204" s="277"/>
      <c r="H204" s="278"/>
      <c r="I204" s="278"/>
      <c r="J204" s="278"/>
      <c r="K204" s="278"/>
      <c r="L204" s="278"/>
      <c r="M204" s="279"/>
      <c r="N204" s="741"/>
      <c r="O204" s="742"/>
      <c r="P204" s="713"/>
      <c r="Q204" s="714"/>
      <c r="R204" s="741"/>
      <c r="S204" s="742"/>
      <c r="T204" s="713"/>
      <c r="U204" s="714"/>
      <c r="V204" s="741">
        <v>50</v>
      </c>
      <c r="W204" s="742"/>
      <c r="X204" s="713">
        <v>100</v>
      </c>
      <c r="Y204" s="742"/>
      <c r="Z204" s="12"/>
      <c r="AA204" s="12"/>
    </row>
    <row r="205" spans="1:27" s="9" customFormat="1" ht="12" customHeight="1" thickBot="1" x14ac:dyDescent="0.25">
      <c r="A205" s="144" t="s">
        <v>154</v>
      </c>
      <c r="B205" s="145"/>
      <c r="C205" s="146"/>
      <c r="D205" s="144"/>
      <c r="E205" s="255"/>
      <c r="F205" s="253">
        <f>SUM(F65,F201)</f>
        <v>170</v>
      </c>
      <c r="G205" s="255"/>
      <c r="H205" s="147"/>
      <c r="I205" s="251"/>
      <c r="J205" s="251"/>
      <c r="K205" s="251"/>
      <c r="L205" s="251"/>
      <c r="M205" s="253"/>
      <c r="N205" s="709">
        <f>SUM(N65)</f>
        <v>30</v>
      </c>
      <c r="O205" s="710"/>
      <c r="P205" s="711">
        <f>SUM(P65)</f>
        <v>30</v>
      </c>
      <c r="Q205" s="712"/>
      <c r="R205" s="709">
        <f>SUM(R65,R201)</f>
        <v>30</v>
      </c>
      <c r="S205" s="710"/>
      <c r="T205" s="711">
        <f>SUM(T65,T201)</f>
        <v>30</v>
      </c>
      <c r="U205" s="712"/>
      <c r="V205" s="709">
        <f>SUM(V65,V201)</f>
        <v>24</v>
      </c>
      <c r="W205" s="710"/>
      <c r="X205" s="717">
        <f>SUM(X65,X201)</f>
        <v>26</v>
      </c>
      <c r="Y205" s="718"/>
      <c r="Z205" s="12"/>
      <c r="AA205" s="12"/>
    </row>
    <row r="206" spans="1:27" s="9" customFormat="1" ht="12" customHeight="1" x14ac:dyDescent="0.2">
      <c r="A206" s="95" t="s">
        <v>212</v>
      </c>
      <c r="B206" s="92"/>
      <c r="C206" s="93"/>
      <c r="D206" s="94"/>
      <c r="E206" s="286"/>
      <c r="F206" s="298">
        <v>23</v>
      </c>
      <c r="G206" s="286"/>
      <c r="H206" s="88"/>
      <c r="I206" s="297"/>
      <c r="J206" s="297"/>
      <c r="K206" s="297"/>
      <c r="L206" s="297"/>
      <c r="M206" s="298"/>
      <c r="N206" s="772"/>
      <c r="O206" s="773"/>
      <c r="P206" s="805"/>
      <c r="Q206" s="806"/>
      <c r="R206" s="772"/>
      <c r="S206" s="773"/>
      <c r="T206" s="805"/>
      <c r="U206" s="806"/>
      <c r="V206" s="772"/>
      <c r="W206" s="773"/>
      <c r="X206" s="782"/>
      <c r="Y206" s="783"/>
      <c r="Z206" s="12"/>
      <c r="AA206" s="12"/>
    </row>
    <row r="207" spans="1:27" s="9" customFormat="1" ht="12" customHeight="1" thickBot="1" x14ac:dyDescent="0.25">
      <c r="A207" s="91" t="s">
        <v>153</v>
      </c>
      <c r="B207" s="86"/>
      <c r="C207" s="90"/>
      <c r="D207" s="91"/>
      <c r="E207" s="287"/>
      <c r="F207" s="80">
        <f>SUM(F201)</f>
        <v>53</v>
      </c>
      <c r="G207" s="287"/>
      <c r="H207" s="81"/>
      <c r="I207" s="79"/>
      <c r="J207" s="79"/>
      <c r="K207" s="79"/>
      <c r="L207" s="79"/>
      <c r="M207" s="80"/>
      <c r="N207" s="807"/>
      <c r="O207" s="808"/>
      <c r="P207" s="786"/>
      <c r="Q207" s="787"/>
      <c r="R207" s="807"/>
      <c r="S207" s="808"/>
      <c r="T207" s="786"/>
      <c r="U207" s="787"/>
      <c r="V207" s="807"/>
      <c r="W207" s="808"/>
      <c r="X207" s="793"/>
      <c r="Y207" s="794"/>
      <c r="Z207" s="12"/>
      <c r="AA207" s="12"/>
    </row>
    <row r="208" spans="1:27" s="11" customFormat="1" ht="12" customHeight="1" thickTop="1" thickBot="1" x14ac:dyDescent="0.25">
      <c r="A208" s="96" t="s">
        <v>215</v>
      </c>
      <c r="B208" s="751"/>
      <c r="C208" s="753"/>
      <c r="D208" s="774"/>
      <c r="E208" s="751">
        <v>60</v>
      </c>
      <c r="F208" s="87">
        <v>4</v>
      </c>
      <c r="G208" s="751">
        <v>30</v>
      </c>
      <c r="H208" s="833"/>
      <c r="I208" s="753">
        <v>30</v>
      </c>
      <c r="J208" s="753"/>
      <c r="K208" s="753"/>
      <c r="L208" s="753"/>
      <c r="M208" s="774"/>
      <c r="N208" s="797"/>
      <c r="O208" s="798"/>
      <c r="P208" s="776"/>
      <c r="Q208" s="777"/>
      <c r="R208" s="797"/>
      <c r="S208" s="798"/>
      <c r="T208" s="776"/>
      <c r="U208" s="777"/>
      <c r="V208" s="797">
        <v>30</v>
      </c>
      <c r="W208" s="798"/>
      <c r="X208" s="801">
        <v>30</v>
      </c>
      <c r="Y208" s="802"/>
      <c r="Z208" s="12"/>
      <c r="AA208" s="12"/>
    </row>
    <row r="209" spans="1:27" s="26" customFormat="1" ht="12" customHeight="1" thickTop="1" x14ac:dyDescent="0.2">
      <c r="A209" s="94"/>
      <c r="B209" s="752"/>
      <c r="C209" s="754"/>
      <c r="D209" s="775"/>
      <c r="E209" s="752"/>
      <c r="F209" s="298">
        <v>4</v>
      </c>
      <c r="G209" s="752"/>
      <c r="H209" s="834"/>
      <c r="I209" s="754"/>
      <c r="J209" s="754"/>
      <c r="K209" s="754"/>
      <c r="L209" s="754"/>
      <c r="M209" s="775"/>
      <c r="N209" s="799"/>
      <c r="O209" s="800"/>
      <c r="P209" s="778"/>
      <c r="Q209" s="779"/>
      <c r="R209" s="799"/>
      <c r="S209" s="800"/>
      <c r="T209" s="778"/>
      <c r="U209" s="779"/>
      <c r="V209" s="799"/>
      <c r="W209" s="800"/>
      <c r="X209" s="803"/>
      <c r="Y209" s="804"/>
      <c r="Z209" s="12"/>
      <c r="AA209" s="12"/>
    </row>
    <row r="210" spans="1:27" s="26" customFormat="1" ht="12" customHeight="1" thickBot="1" x14ac:dyDescent="0.25">
      <c r="A210" s="161" t="s">
        <v>184</v>
      </c>
      <c r="B210" s="300"/>
      <c r="C210" s="302"/>
      <c r="D210" s="303"/>
      <c r="E210" s="300">
        <v>30</v>
      </c>
      <c r="F210" s="303">
        <v>2</v>
      </c>
      <c r="G210" s="300">
        <v>30</v>
      </c>
      <c r="H210" s="301"/>
      <c r="I210" s="302"/>
      <c r="J210" s="302"/>
      <c r="K210" s="302"/>
      <c r="L210" s="302"/>
      <c r="M210" s="303"/>
      <c r="N210" s="306"/>
      <c r="O210" s="300"/>
      <c r="P210" s="304"/>
      <c r="Q210" s="305"/>
      <c r="R210" s="306"/>
      <c r="S210" s="300"/>
      <c r="T210" s="304"/>
      <c r="U210" s="305"/>
      <c r="V210" s="780">
        <v>30</v>
      </c>
      <c r="W210" s="781"/>
      <c r="X210" s="307"/>
      <c r="Y210" s="308"/>
      <c r="Z210" s="12"/>
      <c r="AA210" s="12"/>
    </row>
    <row r="211" spans="1:27" s="26" customFormat="1" ht="12" customHeight="1" thickTop="1" x14ac:dyDescent="0.2">
      <c r="A211" s="162" t="s">
        <v>155</v>
      </c>
      <c r="B211" s="163"/>
      <c r="C211" s="164"/>
      <c r="D211" s="162"/>
      <c r="E211" s="288">
        <f>SUM(E203,E208:E210,E63)</f>
        <v>1400</v>
      </c>
      <c r="F211" s="165"/>
      <c r="G211" s="288"/>
      <c r="H211" s="166"/>
      <c r="I211" s="167"/>
      <c r="J211" s="167"/>
      <c r="K211" s="167"/>
      <c r="L211" s="167"/>
      <c r="M211" s="165"/>
      <c r="N211" s="784">
        <f>SUM(N203)</f>
        <v>210</v>
      </c>
      <c r="O211" s="785"/>
      <c r="P211" s="819">
        <f>SUM(P203)</f>
        <v>220</v>
      </c>
      <c r="Q211" s="820"/>
      <c r="R211" s="784">
        <f>SUM(R203)</f>
        <v>230</v>
      </c>
      <c r="S211" s="785"/>
      <c r="T211" s="819">
        <f>SUM(T203)</f>
        <v>230</v>
      </c>
      <c r="U211" s="820"/>
      <c r="V211" s="784">
        <f>SUM(V63,V203,V208,V210)</f>
        <v>245</v>
      </c>
      <c r="W211" s="785"/>
      <c r="X211" s="795">
        <f>SUM(X63,X203,X208)</f>
        <v>265</v>
      </c>
      <c r="Y211" s="796"/>
      <c r="Z211" s="12"/>
      <c r="AA211" s="12"/>
    </row>
    <row r="212" spans="1:27" s="26" customFormat="1" ht="12" customHeight="1" x14ac:dyDescent="0.2">
      <c r="A212" s="247" t="s">
        <v>156</v>
      </c>
      <c r="B212" s="150"/>
      <c r="C212" s="151"/>
      <c r="D212" s="247"/>
      <c r="E212" s="238"/>
      <c r="F212" s="252">
        <f>SUM(F205,F208:F210)</f>
        <v>180</v>
      </c>
      <c r="G212" s="238"/>
      <c r="H212" s="137"/>
      <c r="I212" s="250"/>
      <c r="J212" s="250"/>
      <c r="K212" s="250"/>
      <c r="L212" s="250"/>
      <c r="M212" s="252"/>
      <c r="N212" s="741">
        <f>SUM(N205)</f>
        <v>30</v>
      </c>
      <c r="O212" s="742"/>
      <c r="P212" s="713">
        <f>SUM(P205)</f>
        <v>30</v>
      </c>
      <c r="Q212" s="714"/>
      <c r="R212" s="741">
        <f>SUM(R205)</f>
        <v>30</v>
      </c>
      <c r="S212" s="742"/>
      <c r="T212" s="713">
        <f>SUM(T205)</f>
        <v>30</v>
      </c>
      <c r="U212" s="714"/>
      <c r="V212" s="741">
        <f>SUM(V205,F208,F210)</f>
        <v>30</v>
      </c>
      <c r="W212" s="742"/>
      <c r="X212" s="677">
        <f>SUM(X205,F209)</f>
        <v>30</v>
      </c>
      <c r="Y212" s="678"/>
      <c r="Z212" s="12"/>
      <c r="AA212" s="12"/>
    </row>
    <row r="213" spans="1:27" s="26" customFormat="1" ht="12" customHeight="1" x14ac:dyDescent="0.2">
      <c r="A213" s="853"/>
      <c r="B213" s="853"/>
      <c r="C213" s="853"/>
      <c r="D213" s="853"/>
      <c r="E213" s="853"/>
      <c r="F213" s="853"/>
      <c r="G213" s="853"/>
      <c r="H213" s="853"/>
      <c r="I213" s="853"/>
      <c r="J213" s="853"/>
      <c r="K213" s="853"/>
      <c r="L213" s="853"/>
      <c r="M213" s="853"/>
      <c r="N213" s="853"/>
      <c r="O213" s="853"/>
      <c r="P213" s="853"/>
      <c r="Q213" s="853"/>
      <c r="R213" s="853"/>
      <c r="S213" s="853"/>
      <c r="T213" s="853"/>
      <c r="U213" s="853"/>
      <c r="V213" s="853"/>
      <c r="W213" s="853"/>
      <c r="X213" s="853"/>
      <c r="Y213" s="853"/>
      <c r="Z213" s="12"/>
      <c r="AA213" s="12"/>
    </row>
    <row r="214" spans="1:27" s="26" customFormat="1" ht="12" customHeight="1" x14ac:dyDescent="0.2">
      <c r="A214" s="854"/>
      <c r="B214" s="854"/>
      <c r="C214" s="854"/>
      <c r="D214" s="854"/>
      <c r="E214" s="854"/>
      <c r="F214" s="854"/>
      <c r="G214" s="854"/>
      <c r="H214" s="854"/>
      <c r="I214" s="854"/>
      <c r="J214" s="854"/>
      <c r="K214" s="854"/>
      <c r="L214" s="854"/>
      <c r="M214" s="854"/>
      <c r="N214" s="854"/>
      <c r="O214" s="854"/>
      <c r="P214" s="854"/>
      <c r="Q214" s="854"/>
      <c r="R214" s="854"/>
      <c r="S214" s="854"/>
      <c r="T214" s="854"/>
      <c r="U214" s="854"/>
      <c r="V214" s="854"/>
      <c r="W214" s="854"/>
      <c r="X214" s="854"/>
      <c r="Y214" s="854"/>
      <c r="Z214" s="12"/>
      <c r="AA214" s="12"/>
    </row>
    <row r="215" spans="1:27" ht="11.25" customHeight="1" x14ac:dyDescent="0.2">
      <c r="A215" s="722" t="s">
        <v>165</v>
      </c>
      <c r="B215" s="722"/>
      <c r="C215" s="722"/>
      <c r="D215" s="722"/>
      <c r="E215" s="722"/>
      <c r="F215" s="722"/>
      <c r="G215" s="722"/>
      <c r="H215" s="722"/>
      <c r="I215" s="722"/>
      <c r="J215" s="722"/>
      <c r="K215" s="722"/>
      <c r="L215" s="722"/>
      <c r="M215" s="722"/>
      <c r="N215" s="722"/>
      <c r="O215" s="722"/>
      <c r="P215" s="722"/>
      <c r="Q215" s="722"/>
      <c r="R215" s="722"/>
      <c r="S215" s="722"/>
      <c r="T215" s="722"/>
      <c r="U215" s="722"/>
      <c r="V215" s="722"/>
      <c r="W215" s="722"/>
      <c r="X215" s="722"/>
      <c r="Y215" s="722"/>
    </row>
    <row r="216" spans="1:27" ht="16.5" customHeight="1" x14ac:dyDescent="0.2">
      <c r="A216" s="721" t="s">
        <v>186</v>
      </c>
      <c r="B216" s="721"/>
      <c r="C216" s="721"/>
      <c r="D216" s="721"/>
      <c r="E216" s="721"/>
      <c r="F216" s="721"/>
      <c r="G216" s="721"/>
      <c r="H216" s="721"/>
      <c r="I216" s="721"/>
      <c r="J216" s="721"/>
      <c r="K216" s="721"/>
      <c r="L216" s="721"/>
      <c r="M216" s="721"/>
      <c r="N216" s="721"/>
      <c r="O216" s="721"/>
      <c r="P216" s="721"/>
      <c r="Q216" s="721"/>
      <c r="R216" s="721"/>
      <c r="S216" s="721"/>
      <c r="T216" s="721"/>
      <c r="U216" s="721"/>
      <c r="V216" s="721"/>
      <c r="W216" s="721"/>
      <c r="X216" s="721"/>
      <c r="Y216" s="721"/>
    </row>
    <row r="217" spans="1:27" ht="25.5" customHeight="1" x14ac:dyDescent="0.2">
      <c r="A217" s="756" t="s">
        <v>187</v>
      </c>
      <c r="B217" s="759" t="s">
        <v>25</v>
      </c>
      <c r="C217" s="713" t="s">
        <v>0</v>
      </c>
      <c r="D217" s="714"/>
      <c r="E217" s="759" t="s">
        <v>86</v>
      </c>
      <c r="F217" s="809" t="s">
        <v>1</v>
      </c>
      <c r="G217" s="741" t="s">
        <v>2</v>
      </c>
      <c r="H217" s="812"/>
      <c r="I217" s="812"/>
      <c r="J217" s="812"/>
      <c r="K217" s="812"/>
      <c r="L217" s="812"/>
      <c r="M217" s="714"/>
      <c r="N217" s="666" t="s">
        <v>216</v>
      </c>
      <c r="O217" s="667"/>
      <c r="P217" s="667"/>
      <c r="Q217" s="694"/>
      <c r="R217" s="666" t="s">
        <v>208</v>
      </c>
      <c r="S217" s="667"/>
      <c r="T217" s="667"/>
      <c r="U217" s="694"/>
      <c r="V217" s="666" t="s">
        <v>218</v>
      </c>
      <c r="W217" s="667"/>
      <c r="X217" s="667"/>
      <c r="Y217" s="668"/>
    </row>
    <row r="218" spans="1:27" ht="15" customHeight="1" x14ac:dyDescent="0.2">
      <c r="A218" s="757"/>
      <c r="B218" s="760"/>
      <c r="C218" s="762" t="s">
        <v>84</v>
      </c>
      <c r="D218" s="764" t="s">
        <v>85</v>
      </c>
      <c r="E218" s="760"/>
      <c r="F218" s="810"/>
      <c r="G218" s="813" t="s">
        <v>3</v>
      </c>
      <c r="H218" s="762" t="s">
        <v>4</v>
      </c>
      <c r="I218" s="713" t="s">
        <v>5</v>
      </c>
      <c r="J218" s="742"/>
      <c r="K218" s="762" t="s">
        <v>7</v>
      </c>
      <c r="L218" s="762" t="s">
        <v>8</v>
      </c>
      <c r="M218" s="764" t="s">
        <v>9</v>
      </c>
      <c r="N218" s="741" t="s">
        <v>87</v>
      </c>
      <c r="O218" s="742"/>
      <c r="P218" s="713" t="s">
        <v>88</v>
      </c>
      <c r="Q218" s="714"/>
      <c r="R218" s="741" t="s">
        <v>89</v>
      </c>
      <c r="S218" s="742"/>
      <c r="T218" s="713" t="s">
        <v>90</v>
      </c>
      <c r="U218" s="714"/>
      <c r="V218" s="741" t="s">
        <v>91</v>
      </c>
      <c r="W218" s="742"/>
      <c r="X218" s="713" t="s">
        <v>116</v>
      </c>
      <c r="Y218" s="742"/>
    </row>
    <row r="219" spans="1:27" ht="16.5" customHeight="1" thickBot="1" x14ac:dyDescent="0.25">
      <c r="A219" s="758"/>
      <c r="B219" s="761"/>
      <c r="C219" s="763"/>
      <c r="D219" s="765"/>
      <c r="E219" s="761"/>
      <c r="F219" s="811"/>
      <c r="G219" s="814"/>
      <c r="H219" s="763"/>
      <c r="I219" s="339" t="s">
        <v>6</v>
      </c>
      <c r="J219" s="339" t="s">
        <v>3</v>
      </c>
      <c r="K219" s="763"/>
      <c r="L219" s="763"/>
      <c r="M219" s="765"/>
      <c r="N219" s="338" t="s">
        <v>19</v>
      </c>
      <c r="O219" s="339" t="s">
        <v>5</v>
      </c>
      <c r="P219" s="339" t="s">
        <v>19</v>
      </c>
      <c r="Q219" s="341" t="s">
        <v>5</v>
      </c>
      <c r="R219" s="338" t="s">
        <v>19</v>
      </c>
      <c r="S219" s="339" t="s">
        <v>5</v>
      </c>
      <c r="T219" s="339" t="s">
        <v>19</v>
      </c>
      <c r="U219" s="341" t="s">
        <v>5</v>
      </c>
      <c r="V219" s="338" t="s">
        <v>19</v>
      </c>
      <c r="W219" s="339" t="s">
        <v>5</v>
      </c>
      <c r="X219" s="339" t="s">
        <v>19</v>
      </c>
      <c r="Y219" s="339" t="s">
        <v>5</v>
      </c>
    </row>
    <row r="220" spans="1:27" ht="12" thickBot="1" x14ac:dyDescent="0.25">
      <c r="A220" s="211" t="s">
        <v>139</v>
      </c>
      <c r="B220" s="190"/>
      <c r="C220" s="193"/>
      <c r="D220" s="192"/>
      <c r="E220" s="190">
        <f>SUM(E221:E222)</f>
        <v>30</v>
      </c>
      <c r="F220" s="192">
        <f>SUM(F221:F222)</f>
        <v>5</v>
      </c>
      <c r="G220" s="176">
        <f>SUM(G221:G222)</f>
        <v>10</v>
      </c>
      <c r="H220" s="212"/>
      <c r="I220" s="177">
        <f>SUM(I221:I222)</f>
        <v>20</v>
      </c>
      <c r="J220" s="177"/>
      <c r="K220" s="177"/>
      <c r="L220" s="177"/>
      <c r="M220" s="395"/>
      <c r="N220" s="213"/>
      <c r="O220" s="177"/>
      <c r="P220" s="177"/>
      <c r="Q220" s="178"/>
      <c r="R220" s="176"/>
      <c r="S220" s="177"/>
      <c r="T220" s="177">
        <f>SUM(T221:T222)</f>
        <v>10</v>
      </c>
      <c r="U220" s="178">
        <f>SUM(U221:U222)</f>
        <v>20</v>
      </c>
      <c r="V220" s="176"/>
      <c r="W220" s="177"/>
      <c r="X220" s="212"/>
      <c r="Y220" s="212"/>
    </row>
    <row r="221" spans="1:27" x14ac:dyDescent="0.2">
      <c r="A221" s="408" t="s">
        <v>148</v>
      </c>
      <c r="B221" s="768"/>
      <c r="C221" s="766"/>
      <c r="D221" s="767" t="s">
        <v>29</v>
      </c>
      <c r="E221" s="768">
        <v>30</v>
      </c>
      <c r="F221" s="391">
        <v>2</v>
      </c>
      <c r="G221" s="685">
        <v>10</v>
      </c>
      <c r="H221" s="716"/>
      <c r="I221" s="686">
        <v>20</v>
      </c>
      <c r="J221" s="686"/>
      <c r="K221" s="686"/>
      <c r="L221" s="686"/>
      <c r="M221" s="823"/>
      <c r="N221" s="842"/>
      <c r="O221" s="686"/>
      <c r="P221" s="686"/>
      <c r="Q221" s="719"/>
      <c r="R221" s="685"/>
      <c r="S221" s="686"/>
      <c r="T221" s="686">
        <v>10</v>
      </c>
      <c r="U221" s="719">
        <v>20</v>
      </c>
      <c r="V221" s="685"/>
      <c r="W221" s="686"/>
      <c r="X221" s="716"/>
      <c r="Y221" s="716"/>
    </row>
    <row r="222" spans="1:27" ht="12" thickBot="1" x14ac:dyDescent="0.25">
      <c r="A222" s="409" t="s">
        <v>149</v>
      </c>
      <c r="B222" s="650"/>
      <c r="C222" s="644"/>
      <c r="D222" s="647"/>
      <c r="E222" s="650"/>
      <c r="F222" s="410">
        <v>3</v>
      </c>
      <c r="G222" s="665"/>
      <c r="H222" s="635"/>
      <c r="I222" s="632"/>
      <c r="J222" s="632"/>
      <c r="K222" s="632"/>
      <c r="L222" s="632"/>
      <c r="M222" s="824"/>
      <c r="N222" s="843"/>
      <c r="O222" s="632"/>
      <c r="P222" s="632"/>
      <c r="Q222" s="662"/>
      <c r="R222" s="665"/>
      <c r="S222" s="632"/>
      <c r="T222" s="632"/>
      <c r="U222" s="662"/>
      <c r="V222" s="665"/>
      <c r="W222" s="632"/>
      <c r="X222" s="635"/>
      <c r="Y222" s="635"/>
    </row>
    <row r="223" spans="1:27" ht="12" thickBot="1" x14ac:dyDescent="0.25">
      <c r="A223" s="211" t="s">
        <v>192</v>
      </c>
      <c r="B223" s="176"/>
      <c r="C223" s="177"/>
      <c r="D223" s="178"/>
      <c r="E223" s="176">
        <f>SUM(E224:E234)</f>
        <v>225</v>
      </c>
      <c r="F223" s="178">
        <f>SUM(F224:F234)</f>
        <v>28</v>
      </c>
      <c r="G223" s="176">
        <f>SUM(G224:G234)</f>
        <v>65</v>
      </c>
      <c r="H223" s="177"/>
      <c r="I223" s="177">
        <f>SUM(I224:I234)</f>
        <v>115</v>
      </c>
      <c r="J223" s="177">
        <f>SUM(J224:J234)</f>
        <v>45</v>
      </c>
      <c r="K223" s="177"/>
      <c r="L223" s="177"/>
      <c r="M223" s="178"/>
      <c r="N223" s="176"/>
      <c r="O223" s="177"/>
      <c r="P223" s="177"/>
      <c r="Q223" s="178"/>
      <c r="R223" s="176">
        <f>SUM(R224:R234)</f>
        <v>50</v>
      </c>
      <c r="S223" s="177">
        <f>SUM(S224:S234)</f>
        <v>55</v>
      </c>
      <c r="T223" s="177"/>
      <c r="U223" s="178">
        <f>SUM(U224:U234)</f>
        <v>75</v>
      </c>
      <c r="V223" s="176">
        <f>SUM(V224:V234)</f>
        <v>15</v>
      </c>
      <c r="W223" s="177">
        <f>SUM(W224:W234)</f>
        <v>30</v>
      </c>
      <c r="X223" s="177"/>
      <c r="Y223" s="177"/>
    </row>
    <row r="224" spans="1:27" x14ac:dyDescent="0.2">
      <c r="A224" s="402" t="s">
        <v>193</v>
      </c>
      <c r="B224" s="8"/>
      <c r="C224" s="364" t="s">
        <v>28</v>
      </c>
      <c r="D224" s="22"/>
      <c r="E224" s="403">
        <v>15</v>
      </c>
      <c r="F224" s="404">
        <v>2</v>
      </c>
      <c r="G224" s="363">
        <v>15</v>
      </c>
      <c r="H224" s="7"/>
      <c r="I224" s="7"/>
      <c r="J224" s="7"/>
      <c r="K224" s="7"/>
      <c r="L224" s="7"/>
      <c r="M224" s="22"/>
      <c r="N224" s="8"/>
      <c r="O224" s="7"/>
      <c r="P224" s="7"/>
      <c r="Q224" s="22"/>
      <c r="R224" s="363"/>
      <c r="S224" s="7"/>
      <c r="T224" s="7"/>
      <c r="U224" s="22"/>
      <c r="V224" s="403">
        <v>15</v>
      </c>
      <c r="W224" s="7"/>
      <c r="X224" s="7"/>
      <c r="Y224" s="7"/>
    </row>
    <row r="225" spans="1:25" ht="12.75" customHeight="1" x14ac:dyDescent="0.2">
      <c r="A225" s="636" t="s">
        <v>197</v>
      </c>
      <c r="B225" s="855"/>
      <c r="C225" s="630" t="s">
        <v>29</v>
      </c>
      <c r="D225" s="857"/>
      <c r="E225" s="663">
        <v>45</v>
      </c>
      <c r="F225" s="404">
        <v>2</v>
      </c>
      <c r="G225" s="663">
        <v>20</v>
      </c>
      <c r="H225" s="859"/>
      <c r="I225" s="630">
        <v>25</v>
      </c>
      <c r="J225" s="859"/>
      <c r="K225" s="859"/>
      <c r="L225" s="859"/>
      <c r="M225" s="857"/>
      <c r="N225" s="855"/>
      <c r="O225" s="859"/>
      <c r="P225" s="859"/>
      <c r="Q225" s="857"/>
      <c r="R225" s="663">
        <v>20</v>
      </c>
      <c r="S225" s="630">
        <v>25</v>
      </c>
      <c r="T225" s="859"/>
      <c r="U225" s="857"/>
      <c r="V225" s="855"/>
      <c r="W225" s="859"/>
      <c r="X225" s="859"/>
      <c r="Y225" s="859"/>
    </row>
    <row r="226" spans="1:25" x14ac:dyDescent="0.2">
      <c r="A226" s="769"/>
      <c r="B226" s="856"/>
      <c r="C226" s="715"/>
      <c r="D226" s="858"/>
      <c r="E226" s="708"/>
      <c r="F226" s="404">
        <v>3</v>
      </c>
      <c r="G226" s="708"/>
      <c r="H226" s="860"/>
      <c r="I226" s="715"/>
      <c r="J226" s="860"/>
      <c r="K226" s="860"/>
      <c r="L226" s="860"/>
      <c r="M226" s="858"/>
      <c r="N226" s="856"/>
      <c r="O226" s="860"/>
      <c r="P226" s="860"/>
      <c r="Q226" s="858"/>
      <c r="R226" s="708"/>
      <c r="S226" s="715"/>
      <c r="T226" s="860"/>
      <c r="U226" s="858"/>
      <c r="V226" s="856"/>
      <c r="W226" s="860"/>
      <c r="X226" s="860"/>
      <c r="Y226" s="860"/>
    </row>
    <row r="227" spans="1:25" x14ac:dyDescent="0.2">
      <c r="A227" s="406" t="s">
        <v>198</v>
      </c>
      <c r="B227" s="327"/>
      <c r="C227" s="325" t="s">
        <v>20</v>
      </c>
      <c r="D227" s="326"/>
      <c r="E227" s="405">
        <v>30</v>
      </c>
      <c r="F227" s="326">
        <v>4</v>
      </c>
      <c r="G227" s="327">
        <v>30</v>
      </c>
      <c r="H227" s="325"/>
      <c r="I227" s="325"/>
      <c r="J227" s="325"/>
      <c r="K227" s="325"/>
      <c r="L227" s="325"/>
      <c r="M227" s="326"/>
      <c r="N227" s="327"/>
      <c r="O227" s="325"/>
      <c r="P227" s="325"/>
      <c r="Q227" s="326"/>
      <c r="R227" s="327">
        <v>30</v>
      </c>
      <c r="S227" s="325"/>
      <c r="T227" s="325"/>
      <c r="U227" s="326"/>
      <c r="V227" s="327"/>
      <c r="W227" s="325"/>
      <c r="X227" s="325"/>
      <c r="Y227" s="325"/>
    </row>
    <row r="228" spans="1:25" x14ac:dyDescent="0.2">
      <c r="A228" s="414" t="s">
        <v>204</v>
      </c>
      <c r="B228" s="412"/>
      <c r="C228" s="413" t="s">
        <v>28</v>
      </c>
      <c r="D228" s="411"/>
      <c r="E228" s="412">
        <v>15</v>
      </c>
      <c r="F228" s="411">
        <v>2</v>
      </c>
      <c r="G228" s="412"/>
      <c r="H228" s="413"/>
      <c r="I228" s="413"/>
      <c r="J228" s="413">
        <v>15</v>
      </c>
      <c r="K228" s="413"/>
      <c r="L228" s="413"/>
      <c r="M228" s="411"/>
      <c r="N228" s="412"/>
      <c r="O228" s="413"/>
      <c r="P228" s="413"/>
      <c r="Q228" s="411"/>
      <c r="R228" s="412"/>
      <c r="S228" s="413">
        <v>15</v>
      </c>
      <c r="T228" s="413"/>
      <c r="U228" s="411"/>
      <c r="V228" s="412"/>
      <c r="W228" s="413"/>
      <c r="X228" s="413"/>
      <c r="Y228" s="413"/>
    </row>
    <row r="229" spans="1:25" x14ac:dyDescent="0.2">
      <c r="A229" s="414" t="s">
        <v>205</v>
      </c>
      <c r="B229" s="412"/>
      <c r="C229" s="413" t="s">
        <v>28</v>
      </c>
      <c r="D229" s="411"/>
      <c r="E229" s="412">
        <v>15</v>
      </c>
      <c r="F229" s="411">
        <v>2</v>
      </c>
      <c r="G229" s="412"/>
      <c r="H229" s="413"/>
      <c r="I229" s="413">
        <v>15</v>
      </c>
      <c r="J229" s="413"/>
      <c r="K229" s="413"/>
      <c r="L229" s="413"/>
      <c r="M229" s="411"/>
      <c r="N229" s="412"/>
      <c r="O229" s="413"/>
      <c r="P229" s="413"/>
      <c r="Q229" s="411"/>
      <c r="R229" s="412"/>
      <c r="S229" s="413">
        <v>15</v>
      </c>
      <c r="T229" s="413"/>
      <c r="U229" s="411"/>
      <c r="V229" s="412"/>
      <c r="W229" s="413"/>
      <c r="X229" s="413"/>
      <c r="Y229" s="413"/>
    </row>
    <row r="230" spans="1:25" x14ac:dyDescent="0.2">
      <c r="A230" s="406" t="s">
        <v>192</v>
      </c>
      <c r="B230" s="327"/>
      <c r="C230" s="325"/>
      <c r="D230" s="326" t="s">
        <v>28</v>
      </c>
      <c r="E230" s="405">
        <v>30</v>
      </c>
      <c r="F230" s="326">
        <v>3</v>
      </c>
      <c r="G230" s="327"/>
      <c r="H230" s="325"/>
      <c r="I230" s="325">
        <v>30</v>
      </c>
      <c r="J230" s="325"/>
      <c r="K230" s="325"/>
      <c r="L230" s="325"/>
      <c r="M230" s="326"/>
      <c r="N230" s="327"/>
      <c r="O230" s="325"/>
      <c r="P230" s="325"/>
      <c r="Q230" s="326"/>
      <c r="R230" s="327"/>
      <c r="S230" s="325"/>
      <c r="T230" s="325"/>
      <c r="U230" s="326">
        <v>30</v>
      </c>
      <c r="V230" s="327"/>
      <c r="W230" s="325"/>
      <c r="X230" s="325"/>
      <c r="Y230" s="325"/>
    </row>
    <row r="231" spans="1:25" x14ac:dyDescent="0.2">
      <c r="A231" s="406" t="s">
        <v>194</v>
      </c>
      <c r="B231" s="327"/>
      <c r="C231" s="325"/>
      <c r="D231" s="326" t="s">
        <v>28</v>
      </c>
      <c r="E231" s="405">
        <v>15</v>
      </c>
      <c r="F231" s="326">
        <v>2</v>
      </c>
      <c r="G231" s="327"/>
      <c r="H231" s="325"/>
      <c r="I231" s="325"/>
      <c r="J231" s="325">
        <v>15</v>
      </c>
      <c r="K231" s="325"/>
      <c r="L231" s="325"/>
      <c r="M231" s="326"/>
      <c r="N231" s="327"/>
      <c r="O231" s="325"/>
      <c r="P231" s="325"/>
      <c r="Q231" s="326"/>
      <c r="R231" s="327"/>
      <c r="S231" s="325"/>
      <c r="T231" s="325"/>
      <c r="U231" s="326">
        <v>15</v>
      </c>
      <c r="V231" s="327"/>
      <c r="W231" s="325"/>
      <c r="X231" s="325"/>
      <c r="Y231" s="325"/>
    </row>
    <row r="232" spans="1:25" x14ac:dyDescent="0.2">
      <c r="A232" s="406" t="s">
        <v>195</v>
      </c>
      <c r="B232" s="327"/>
      <c r="C232" s="325"/>
      <c r="D232" s="326" t="s">
        <v>28</v>
      </c>
      <c r="E232" s="405">
        <v>15</v>
      </c>
      <c r="F232" s="326">
        <v>2</v>
      </c>
      <c r="G232" s="327"/>
      <c r="H232" s="325"/>
      <c r="I232" s="325"/>
      <c r="J232" s="325">
        <v>15</v>
      </c>
      <c r="K232" s="325"/>
      <c r="L232" s="325"/>
      <c r="M232" s="326"/>
      <c r="N232" s="327"/>
      <c r="O232" s="325"/>
      <c r="P232" s="325"/>
      <c r="Q232" s="326"/>
      <c r="R232" s="327"/>
      <c r="S232" s="325"/>
      <c r="T232" s="325"/>
      <c r="U232" s="326">
        <v>15</v>
      </c>
      <c r="V232" s="327"/>
      <c r="W232" s="325"/>
      <c r="X232" s="325"/>
      <c r="Y232" s="325"/>
    </row>
    <row r="233" spans="1:25" x14ac:dyDescent="0.2">
      <c r="A233" s="406" t="s">
        <v>199</v>
      </c>
      <c r="B233" s="327"/>
      <c r="C233" s="325"/>
      <c r="D233" s="326" t="s">
        <v>28</v>
      </c>
      <c r="E233" s="405">
        <v>15</v>
      </c>
      <c r="F233" s="326">
        <v>2</v>
      </c>
      <c r="G233" s="327"/>
      <c r="H233" s="325"/>
      <c r="I233" s="325">
        <v>15</v>
      </c>
      <c r="J233" s="325"/>
      <c r="K233" s="325"/>
      <c r="L233" s="325"/>
      <c r="M233" s="326"/>
      <c r="N233" s="327"/>
      <c r="O233" s="325"/>
      <c r="P233" s="325"/>
      <c r="Q233" s="326"/>
      <c r="R233" s="327"/>
      <c r="S233" s="325"/>
      <c r="T233" s="325"/>
      <c r="U233" s="326">
        <v>15</v>
      </c>
      <c r="V233" s="327"/>
      <c r="W233" s="325"/>
      <c r="X233" s="325"/>
      <c r="Y233" s="325"/>
    </row>
    <row r="234" spans="1:25" ht="12" thickBot="1" x14ac:dyDescent="0.25">
      <c r="A234" s="401" t="s">
        <v>196</v>
      </c>
      <c r="B234" s="381"/>
      <c r="C234" s="366" t="s">
        <v>28</v>
      </c>
      <c r="D234" s="369"/>
      <c r="E234" s="407">
        <v>30</v>
      </c>
      <c r="F234" s="362">
        <v>4</v>
      </c>
      <c r="G234" s="381"/>
      <c r="H234" s="366"/>
      <c r="I234" s="366">
        <v>30</v>
      </c>
      <c r="J234" s="366"/>
      <c r="K234" s="366"/>
      <c r="L234" s="366"/>
      <c r="M234" s="369"/>
      <c r="N234" s="381"/>
      <c r="O234" s="366"/>
      <c r="P234" s="366"/>
      <c r="Q234" s="369"/>
      <c r="R234" s="381"/>
      <c r="S234" s="366"/>
      <c r="T234" s="366"/>
      <c r="U234" s="369"/>
      <c r="V234" s="381"/>
      <c r="W234" s="366">
        <v>30</v>
      </c>
      <c r="X234" s="366"/>
      <c r="Y234" s="366"/>
    </row>
    <row r="235" spans="1:25" ht="12" thickBot="1" x14ac:dyDescent="0.25">
      <c r="A235" s="211" t="s">
        <v>189</v>
      </c>
      <c r="B235" s="176"/>
      <c r="C235" s="177"/>
      <c r="D235" s="178"/>
      <c r="E235" s="176">
        <f>SUM(E236:E242)</f>
        <v>145</v>
      </c>
      <c r="F235" s="178">
        <f>SUM(F236:F242)</f>
        <v>20</v>
      </c>
      <c r="G235" s="176">
        <f>SUM(G236:G242)</f>
        <v>30</v>
      </c>
      <c r="H235" s="177"/>
      <c r="I235" s="177">
        <f>SUM(I236:I242)</f>
        <v>115</v>
      </c>
      <c r="J235" s="177"/>
      <c r="K235" s="177"/>
      <c r="L235" s="177"/>
      <c r="M235" s="178"/>
      <c r="N235" s="176"/>
      <c r="O235" s="177"/>
      <c r="P235" s="177"/>
      <c r="Q235" s="178"/>
      <c r="R235" s="176"/>
      <c r="S235" s="177">
        <f>SUM(S236:S242)</f>
        <v>15</v>
      </c>
      <c r="T235" s="177">
        <f>SUM(T236:T242)</f>
        <v>30</v>
      </c>
      <c r="U235" s="178">
        <f>SUM(U236:U242)</f>
        <v>30</v>
      </c>
      <c r="V235" s="176"/>
      <c r="W235" s="177">
        <f>SUM(W236:W242)</f>
        <v>55</v>
      </c>
      <c r="X235" s="177"/>
      <c r="Y235" s="177">
        <f>SUM(Y236:Y242)</f>
        <v>15</v>
      </c>
    </row>
    <row r="236" spans="1:25" x14ac:dyDescent="0.2">
      <c r="A236" s="402" t="s">
        <v>191</v>
      </c>
      <c r="B236" s="376"/>
      <c r="C236" s="367"/>
      <c r="D236" s="370" t="s">
        <v>28</v>
      </c>
      <c r="E236" s="403">
        <v>30</v>
      </c>
      <c r="F236" s="370">
        <v>3</v>
      </c>
      <c r="G236" s="376">
        <v>30</v>
      </c>
      <c r="H236" s="367"/>
      <c r="I236" s="367"/>
      <c r="J236" s="367"/>
      <c r="K236" s="367"/>
      <c r="L236" s="367"/>
      <c r="M236" s="370"/>
      <c r="N236" s="376"/>
      <c r="O236" s="367"/>
      <c r="P236" s="367"/>
      <c r="Q236" s="370"/>
      <c r="R236" s="376"/>
      <c r="S236" s="367"/>
      <c r="T236" s="367">
        <v>30</v>
      </c>
      <c r="U236" s="370"/>
      <c r="V236" s="376"/>
      <c r="W236" s="367"/>
      <c r="X236" s="367"/>
      <c r="Y236" s="367"/>
    </row>
    <row r="237" spans="1:25" x14ac:dyDescent="0.2">
      <c r="A237" s="406" t="s">
        <v>203</v>
      </c>
      <c r="B237" s="327"/>
      <c r="C237" s="325"/>
      <c r="D237" s="326" t="s">
        <v>28</v>
      </c>
      <c r="E237" s="405">
        <v>30</v>
      </c>
      <c r="F237" s="326">
        <v>4</v>
      </c>
      <c r="G237" s="327"/>
      <c r="H237" s="325"/>
      <c r="I237" s="325">
        <v>30</v>
      </c>
      <c r="J237" s="325"/>
      <c r="K237" s="325"/>
      <c r="L237" s="325"/>
      <c r="M237" s="326"/>
      <c r="N237" s="327"/>
      <c r="O237" s="325"/>
      <c r="P237" s="325"/>
      <c r="Q237" s="326"/>
      <c r="R237" s="327"/>
      <c r="S237" s="325"/>
      <c r="T237" s="325"/>
      <c r="U237" s="326">
        <v>30</v>
      </c>
      <c r="V237" s="327"/>
      <c r="W237" s="325"/>
      <c r="X237" s="325"/>
      <c r="Y237" s="325"/>
    </row>
    <row r="238" spans="1:25" x14ac:dyDescent="0.2">
      <c r="A238" s="406" t="s">
        <v>200</v>
      </c>
      <c r="B238" s="327"/>
      <c r="C238" s="325" t="s">
        <v>28</v>
      </c>
      <c r="D238" s="326"/>
      <c r="E238" s="405">
        <v>20</v>
      </c>
      <c r="F238" s="326">
        <v>4</v>
      </c>
      <c r="G238" s="327"/>
      <c r="H238" s="325"/>
      <c r="I238" s="325">
        <v>20</v>
      </c>
      <c r="J238" s="325"/>
      <c r="K238" s="325"/>
      <c r="L238" s="325"/>
      <c r="M238" s="326"/>
      <c r="N238" s="327"/>
      <c r="O238" s="325"/>
      <c r="P238" s="325"/>
      <c r="Q238" s="326"/>
      <c r="R238" s="327"/>
      <c r="S238" s="325"/>
      <c r="T238" s="325"/>
      <c r="U238" s="326"/>
      <c r="V238" s="327"/>
      <c r="W238" s="325">
        <v>20</v>
      </c>
      <c r="X238" s="325"/>
      <c r="Y238" s="325"/>
    </row>
    <row r="239" spans="1:25" x14ac:dyDescent="0.2">
      <c r="A239" s="414" t="s">
        <v>206</v>
      </c>
      <c r="B239" s="412"/>
      <c r="C239" s="413" t="s">
        <v>28</v>
      </c>
      <c r="D239" s="411"/>
      <c r="E239" s="412">
        <v>15</v>
      </c>
      <c r="F239" s="411">
        <v>2</v>
      </c>
      <c r="G239" s="412"/>
      <c r="H239" s="413"/>
      <c r="I239" s="413">
        <v>15</v>
      </c>
      <c r="J239" s="413"/>
      <c r="K239" s="413"/>
      <c r="L239" s="413"/>
      <c r="M239" s="411"/>
      <c r="N239" s="412"/>
      <c r="O239" s="413"/>
      <c r="P239" s="413"/>
      <c r="Q239" s="411"/>
      <c r="R239" s="412"/>
      <c r="S239" s="413">
        <v>15</v>
      </c>
      <c r="T239" s="413"/>
      <c r="U239" s="411"/>
      <c r="V239" s="412"/>
      <c r="W239" s="413"/>
      <c r="X239" s="413"/>
      <c r="Y239" s="413"/>
    </row>
    <row r="240" spans="1:25" x14ac:dyDescent="0.2">
      <c r="A240" s="406" t="s">
        <v>201</v>
      </c>
      <c r="B240" s="361"/>
      <c r="C240" s="359"/>
      <c r="D240" s="360" t="s">
        <v>28</v>
      </c>
      <c r="E240" s="405">
        <v>15</v>
      </c>
      <c r="F240" s="360">
        <v>2</v>
      </c>
      <c r="G240" s="361"/>
      <c r="H240" s="359"/>
      <c r="I240" s="359">
        <v>15</v>
      </c>
      <c r="J240" s="359"/>
      <c r="K240" s="359"/>
      <c r="L240" s="359"/>
      <c r="M240" s="360"/>
      <c r="N240" s="361"/>
      <c r="O240" s="359"/>
      <c r="P240" s="359"/>
      <c r="Q240" s="360"/>
      <c r="R240" s="361"/>
      <c r="S240" s="359"/>
      <c r="T240" s="359"/>
      <c r="U240" s="360"/>
      <c r="V240" s="361"/>
      <c r="W240" s="359"/>
      <c r="X240" s="359"/>
      <c r="Y240" s="359">
        <v>15</v>
      </c>
    </row>
    <row r="241" spans="1:25" x14ac:dyDescent="0.2">
      <c r="A241" s="406" t="s">
        <v>202</v>
      </c>
      <c r="B241" s="361"/>
      <c r="C241" s="359" t="s">
        <v>28</v>
      </c>
      <c r="D241" s="360"/>
      <c r="E241" s="405">
        <v>20</v>
      </c>
      <c r="F241" s="415">
        <v>3</v>
      </c>
      <c r="G241" s="361"/>
      <c r="H241" s="359"/>
      <c r="I241" s="359">
        <v>20</v>
      </c>
      <c r="J241" s="359"/>
      <c r="K241" s="359"/>
      <c r="L241" s="359"/>
      <c r="M241" s="360"/>
      <c r="N241" s="361"/>
      <c r="O241" s="359"/>
      <c r="P241" s="359"/>
      <c r="Q241" s="360"/>
      <c r="R241" s="361"/>
      <c r="S241" s="359"/>
      <c r="T241" s="359"/>
      <c r="U241" s="360"/>
      <c r="V241" s="361"/>
      <c r="W241" s="359">
        <v>20</v>
      </c>
      <c r="X241" s="359"/>
      <c r="Y241" s="359"/>
    </row>
    <row r="242" spans="1:25" x14ac:dyDescent="0.2">
      <c r="A242" s="406" t="s">
        <v>190</v>
      </c>
      <c r="B242" s="327"/>
      <c r="C242" s="325" t="s">
        <v>28</v>
      </c>
      <c r="D242" s="326"/>
      <c r="E242" s="405">
        <v>15</v>
      </c>
      <c r="F242" s="326">
        <v>2</v>
      </c>
      <c r="G242" s="327"/>
      <c r="H242" s="325"/>
      <c r="I242" s="325">
        <v>15</v>
      </c>
      <c r="J242" s="325"/>
      <c r="K242" s="325"/>
      <c r="L242" s="325"/>
      <c r="M242" s="326"/>
      <c r="N242" s="327"/>
      <c r="O242" s="325"/>
      <c r="P242" s="325"/>
      <c r="Q242" s="326"/>
      <c r="R242" s="327"/>
      <c r="S242" s="325"/>
      <c r="T242" s="325"/>
      <c r="U242" s="326"/>
      <c r="V242" s="327"/>
      <c r="W242" s="325">
        <v>15</v>
      </c>
      <c r="X242" s="325"/>
      <c r="Y242" s="325"/>
    </row>
    <row r="243" spans="1:25" x14ac:dyDescent="0.2">
      <c r="A243" s="156" t="s">
        <v>142</v>
      </c>
      <c r="B243" s="354"/>
      <c r="C243" s="352"/>
      <c r="D243" s="353"/>
      <c r="E243" s="354">
        <f>SUM(E220,E223,E235)</f>
        <v>400</v>
      </c>
      <c r="F243" s="353"/>
      <c r="G243" s="354">
        <f>SUM(G220,G223,G235)</f>
        <v>105</v>
      </c>
      <c r="H243" s="365"/>
      <c r="I243" s="352">
        <f>SUM(I220,I223,I235)</f>
        <v>250</v>
      </c>
      <c r="J243" s="352">
        <f>SUM(J220,J223,J235)</f>
        <v>45</v>
      </c>
      <c r="K243" s="352"/>
      <c r="L243" s="352"/>
      <c r="M243" s="353"/>
      <c r="N243" s="817"/>
      <c r="O243" s="818"/>
      <c r="P243" s="821"/>
      <c r="Q243" s="822"/>
      <c r="R243" s="817">
        <f>SUM(R220:S220,R223:S223,R235:S235)</f>
        <v>120</v>
      </c>
      <c r="S243" s="818"/>
      <c r="T243" s="821">
        <f>SUM(T220:U220,T223:U223,T235:U235)</f>
        <v>165</v>
      </c>
      <c r="U243" s="822"/>
      <c r="V243" s="817">
        <f>SUM(V220:W220,V223:W223,V235:W235)</f>
        <v>100</v>
      </c>
      <c r="W243" s="818"/>
      <c r="X243" s="831">
        <f>SUM(X220:Y220,X223:Y223,X235:Y235)</f>
        <v>15</v>
      </c>
      <c r="Y243" s="832"/>
    </row>
    <row r="244" spans="1:25" ht="12" thickBot="1" x14ac:dyDescent="0.25">
      <c r="A244" s="433" t="s">
        <v>143</v>
      </c>
      <c r="B244" s="434"/>
      <c r="C244" s="435"/>
      <c r="D244" s="436"/>
      <c r="E244" s="434"/>
      <c r="F244" s="436">
        <f>SUM(F220,F223,F235)</f>
        <v>53</v>
      </c>
      <c r="G244" s="434"/>
      <c r="H244" s="437"/>
      <c r="I244" s="435"/>
      <c r="J244" s="435"/>
      <c r="K244" s="435"/>
      <c r="L244" s="435"/>
      <c r="M244" s="436"/>
      <c r="N244" s="846"/>
      <c r="O244" s="847"/>
      <c r="P244" s="848"/>
      <c r="Q244" s="849"/>
      <c r="R244" s="846">
        <f>SUM(F225:F229,F239)</f>
        <v>15</v>
      </c>
      <c r="S244" s="847"/>
      <c r="T244" s="848">
        <f>SUM(F221:F222,F230:F233,F236:F237)</f>
        <v>21</v>
      </c>
      <c r="U244" s="849"/>
      <c r="V244" s="846">
        <f>SUM(F224,F234:F234,F238,F241:F242)</f>
        <v>15</v>
      </c>
      <c r="W244" s="847"/>
      <c r="X244" s="850">
        <f>SUM(F240)</f>
        <v>2</v>
      </c>
      <c r="Y244" s="851"/>
    </row>
    <row r="245" spans="1:25" ht="12" thickBot="1" x14ac:dyDescent="0.25">
      <c r="A245" s="429"/>
      <c r="B245" s="430"/>
      <c r="C245" s="430"/>
      <c r="D245" s="430"/>
      <c r="E245" s="430"/>
      <c r="F245" s="430"/>
      <c r="G245" s="430"/>
      <c r="H245" s="431"/>
      <c r="I245" s="430"/>
      <c r="J245" s="430"/>
      <c r="K245" s="430"/>
      <c r="L245" s="430"/>
      <c r="M245" s="430"/>
      <c r="N245" s="430"/>
      <c r="O245" s="430"/>
      <c r="P245" s="430"/>
      <c r="Q245" s="430"/>
      <c r="R245" s="430"/>
      <c r="S245" s="430"/>
      <c r="T245" s="430"/>
      <c r="U245" s="430"/>
      <c r="V245" s="430"/>
      <c r="W245" s="430"/>
      <c r="X245" s="432"/>
      <c r="Y245" s="432"/>
    </row>
    <row r="246" spans="1:25" x14ac:dyDescent="0.2">
      <c r="A246" s="426" t="s">
        <v>158</v>
      </c>
      <c r="B246" s="427"/>
      <c r="C246" s="428"/>
      <c r="D246" s="426"/>
      <c r="E246" s="330">
        <f>SUM(E62,E243)</f>
        <v>1160</v>
      </c>
      <c r="F246" s="329"/>
      <c r="G246" s="330"/>
      <c r="H246" s="328"/>
      <c r="I246" s="328"/>
      <c r="J246" s="328"/>
      <c r="K246" s="328"/>
      <c r="L246" s="328"/>
      <c r="M246" s="329"/>
      <c r="N246" s="744">
        <f>SUM(N203)</f>
        <v>210</v>
      </c>
      <c r="O246" s="745"/>
      <c r="P246" s="746">
        <f>SUM(P203)</f>
        <v>220</v>
      </c>
      <c r="Q246" s="747"/>
      <c r="R246" s="744">
        <f>SUM(R62,R243)</f>
        <v>230</v>
      </c>
      <c r="S246" s="745"/>
      <c r="T246" s="746">
        <f>SUM(T62,T243)</f>
        <v>230</v>
      </c>
      <c r="U246" s="747"/>
      <c r="V246" s="744">
        <f>SUM(V62,V243)</f>
        <v>135</v>
      </c>
      <c r="W246" s="745"/>
      <c r="X246" s="746">
        <f>SUM(X62,X243)</f>
        <v>135</v>
      </c>
      <c r="Y246" s="745"/>
    </row>
    <row r="247" spans="1:25" x14ac:dyDescent="0.2">
      <c r="A247" s="141" t="s">
        <v>213</v>
      </c>
      <c r="B247" s="142"/>
      <c r="C247" s="143"/>
      <c r="D247" s="141"/>
      <c r="E247" s="358">
        <v>150</v>
      </c>
      <c r="F247" s="357"/>
      <c r="G247" s="358"/>
      <c r="H247" s="356"/>
      <c r="I247" s="356"/>
      <c r="J247" s="356"/>
      <c r="K247" s="356"/>
      <c r="L247" s="356"/>
      <c r="M247" s="357"/>
      <c r="N247" s="741"/>
      <c r="O247" s="742"/>
      <c r="P247" s="713"/>
      <c r="Q247" s="714"/>
      <c r="R247" s="741"/>
      <c r="S247" s="742"/>
      <c r="T247" s="713"/>
      <c r="U247" s="714"/>
      <c r="V247" s="741">
        <v>50</v>
      </c>
      <c r="W247" s="742"/>
      <c r="X247" s="713">
        <v>100</v>
      </c>
      <c r="Y247" s="742"/>
    </row>
    <row r="248" spans="1:25" ht="12" thickBot="1" x14ac:dyDescent="0.25">
      <c r="A248" s="144" t="s">
        <v>154</v>
      </c>
      <c r="B248" s="145"/>
      <c r="C248" s="146"/>
      <c r="D248" s="144"/>
      <c r="E248" s="338"/>
      <c r="F248" s="341">
        <f>SUM(F65,F244)</f>
        <v>170</v>
      </c>
      <c r="G248" s="338"/>
      <c r="H248" s="147"/>
      <c r="I248" s="339"/>
      <c r="J248" s="339"/>
      <c r="K248" s="339"/>
      <c r="L248" s="339"/>
      <c r="M248" s="341"/>
      <c r="N248" s="709">
        <f>SUM(N205)</f>
        <v>30</v>
      </c>
      <c r="O248" s="710"/>
      <c r="P248" s="711">
        <f>SUM(P65)</f>
        <v>30</v>
      </c>
      <c r="Q248" s="712"/>
      <c r="R248" s="709">
        <f>SUM(R65,R244)</f>
        <v>30</v>
      </c>
      <c r="S248" s="710"/>
      <c r="T248" s="711">
        <f>SUM(T65,T244)</f>
        <v>30</v>
      </c>
      <c r="U248" s="712"/>
      <c r="V248" s="709">
        <f>SUM(V65,V244)</f>
        <v>24</v>
      </c>
      <c r="W248" s="710"/>
      <c r="X248" s="717">
        <f>SUM(X65,X244)</f>
        <v>26</v>
      </c>
      <c r="Y248" s="718"/>
    </row>
    <row r="249" spans="1:25" x14ac:dyDescent="0.2">
      <c r="A249" s="95" t="s">
        <v>212</v>
      </c>
      <c r="B249" s="92"/>
      <c r="C249" s="93"/>
      <c r="D249" s="94"/>
      <c r="E249" s="333"/>
      <c r="F249" s="342">
        <v>23</v>
      </c>
      <c r="G249" s="333"/>
      <c r="H249" s="88"/>
      <c r="I249" s="331"/>
      <c r="J249" s="331"/>
      <c r="K249" s="331"/>
      <c r="L249" s="331"/>
      <c r="M249" s="342"/>
      <c r="N249" s="772"/>
      <c r="O249" s="773"/>
      <c r="P249" s="805"/>
      <c r="Q249" s="806"/>
      <c r="R249" s="772"/>
      <c r="S249" s="773"/>
      <c r="T249" s="805"/>
      <c r="U249" s="806"/>
      <c r="V249" s="772"/>
      <c r="W249" s="773"/>
      <c r="X249" s="782"/>
      <c r="Y249" s="783"/>
    </row>
    <row r="250" spans="1:25" x14ac:dyDescent="0.2">
      <c r="A250" s="91" t="s">
        <v>153</v>
      </c>
      <c r="B250" s="86"/>
      <c r="C250" s="90"/>
      <c r="D250" s="91"/>
      <c r="E250" s="340"/>
      <c r="F250" s="80">
        <f>SUM(F244)</f>
        <v>53</v>
      </c>
      <c r="G250" s="340"/>
      <c r="H250" s="81"/>
      <c r="I250" s="79"/>
      <c r="J250" s="79"/>
      <c r="K250" s="79"/>
      <c r="L250" s="79"/>
      <c r="M250" s="80"/>
      <c r="N250" s="807"/>
      <c r="O250" s="808"/>
      <c r="P250" s="786"/>
      <c r="Q250" s="787"/>
      <c r="R250" s="807"/>
      <c r="S250" s="808"/>
      <c r="T250" s="786"/>
      <c r="U250" s="787"/>
      <c r="V250" s="807"/>
      <c r="W250" s="808"/>
      <c r="X250" s="793"/>
      <c r="Y250" s="794"/>
    </row>
    <row r="251" spans="1:25" ht="22.5" x14ac:dyDescent="0.2">
      <c r="A251" s="96" t="s">
        <v>215</v>
      </c>
      <c r="B251" s="751"/>
      <c r="C251" s="753"/>
      <c r="D251" s="774"/>
      <c r="E251" s="751">
        <v>60</v>
      </c>
      <c r="F251" s="87">
        <v>4</v>
      </c>
      <c r="G251" s="751">
        <v>30</v>
      </c>
      <c r="H251" s="833"/>
      <c r="I251" s="753">
        <v>30</v>
      </c>
      <c r="J251" s="753"/>
      <c r="K251" s="753"/>
      <c r="L251" s="753"/>
      <c r="M251" s="774"/>
      <c r="N251" s="797"/>
      <c r="O251" s="798"/>
      <c r="P251" s="776"/>
      <c r="Q251" s="777"/>
      <c r="R251" s="797"/>
      <c r="S251" s="798"/>
      <c r="T251" s="776"/>
      <c r="U251" s="777"/>
      <c r="V251" s="797">
        <v>30</v>
      </c>
      <c r="W251" s="798"/>
      <c r="X251" s="801">
        <v>30</v>
      </c>
      <c r="Y251" s="802"/>
    </row>
    <row r="252" spans="1:25" x14ac:dyDescent="0.2">
      <c r="A252" s="94"/>
      <c r="B252" s="752"/>
      <c r="C252" s="754"/>
      <c r="D252" s="775"/>
      <c r="E252" s="752"/>
      <c r="F252" s="342">
        <v>4</v>
      </c>
      <c r="G252" s="752"/>
      <c r="H252" s="834"/>
      <c r="I252" s="754"/>
      <c r="J252" s="754"/>
      <c r="K252" s="754"/>
      <c r="L252" s="754"/>
      <c r="M252" s="775"/>
      <c r="N252" s="799"/>
      <c r="O252" s="800"/>
      <c r="P252" s="778"/>
      <c r="Q252" s="779"/>
      <c r="R252" s="799"/>
      <c r="S252" s="800"/>
      <c r="T252" s="778"/>
      <c r="U252" s="779"/>
      <c r="V252" s="799"/>
      <c r="W252" s="800"/>
      <c r="X252" s="803"/>
      <c r="Y252" s="804"/>
    </row>
    <row r="253" spans="1:25" ht="12" thickBot="1" x14ac:dyDescent="0.25">
      <c r="A253" s="161" t="s">
        <v>184</v>
      </c>
      <c r="B253" s="335"/>
      <c r="C253" s="347"/>
      <c r="D253" s="348"/>
      <c r="E253" s="335">
        <v>30</v>
      </c>
      <c r="F253" s="348">
        <v>2</v>
      </c>
      <c r="G253" s="335">
        <v>30</v>
      </c>
      <c r="H253" s="351"/>
      <c r="I253" s="347"/>
      <c r="J253" s="347"/>
      <c r="K253" s="347"/>
      <c r="L253" s="347"/>
      <c r="M253" s="348"/>
      <c r="N253" s="334"/>
      <c r="O253" s="335"/>
      <c r="P253" s="336"/>
      <c r="Q253" s="337"/>
      <c r="R253" s="334"/>
      <c r="S253" s="335"/>
      <c r="T253" s="336"/>
      <c r="U253" s="337"/>
      <c r="V253" s="780">
        <v>30</v>
      </c>
      <c r="W253" s="781"/>
      <c r="X253" s="349"/>
      <c r="Y253" s="350"/>
    </row>
    <row r="254" spans="1:25" ht="12" thickTop="1" x14ac:dyDescent="0.2">
      <c r="A254" s="162" t="s">
        <v>155</v>
      </c>
      <c r="B254" s="163"/>
      <c r="C254" s="164"/>
      <c r="D254" s="162"/>
      <c r="E254" s="344">
        <f>SUM(E246,E251:E253,E63)</f>
        <v>1400</v>
      </c>
      <c r="F254" s="165"/>
      <c r="G254" s="344"/>
      <c r="H254" s="166"/>
      <c r="I254" s="167"/>
      <c r="J254" s="167"/>
      <c r="K254" s="167"/>
      <c r="L254" s="167"/>
      <c r="M254" s="165"/>
      <c r="N254" s="784">
        <f>SUM(N246)</f>
        <v>210</v>
      </c>
      <c r="O254" s="785"/>
      <c r="P254" s="819">
        <f>SUM(P246)</f>
        <v>220</v>
      </c>
      <c r="Q254" s="820"/>
      <c r="R254" s="784">
        <f>SUM(R246)</f>
        <v>230</v>
      </c>
      <c r="S254" s="785"/>
      <c r="T254" s="819">
        <f>SUM(T246)</f>
        <v>230</v>
      </c>
      <c r="U254" s="820"/>
      <c r="V254" s="784">
        <f>SUM(V63,V246,V251,V253)</f>
        <v>245</v>
      </c>
      <c r="W254" s="785"/>
      <c r="X254" s="795">
        <f>SUM(X63,X246,X251)</f>
        <v>265</v>
      </c>
      <c r="Y254" s="796"/>
    </row>
    <row r="255" spans="1:25" x14ac:dyDescent="0.2">
      <c r="A255" s="346" t="s">
        <v>156</v>
      </c>
      <c r="B255" s="150"/>
      <c r="C255" s="151"/>
      <c r="D255" s="346"/>
      <c r="E255" s="332"/>
      <c r="F255" s="345">
        <f>SUM(F248,F251:F253)</f>
        <v>180</v>
      </c>
      <c r="G255" s="332"/>
      <c r="H255" s="137"/>
      <c r="I255" s="343"/>
      <c r="J255" s="343"/>
      <c r="K255" s="343"/>
      <c r="L255" s="343"/>
      <c r="M255" s="345"/>
      <c r="N255" s="741">
        <f>SUM(N248)</f>
        <v>30</v>
      </c>
      <c r="O255" s="742"/>
      <c r="P255" s="713">
        <f>SUM(P248)</f>
        <v>30</v>
      </c>
      <c r="Q255" s="714"/>
      <c r="R255" s="741">
        <f>SUM(R248)</f>
        <v>30</v>
      </c>
      <c r="S255" s="742"/>
      <c r="T255" s="713">
        <f>SUM(T248)</f>
        <v>30</v>
      </c>
      <c r="U255" s="714"/>
      <c r="V255" s="741">
        <f>SUM(V248,F251,F253)</f>
        <v>30</v>
      </c>
      <c r="W255" s="742"/>
      <c r="X255" s="677">
        <f>SUM(X248,F252)</f>
        <v>30</v>
      </c>
      <c r="Y255" s="678"/>
    </row>
    <row r="256" spans="1:25" x14ac:dyDescent="0.2">
      <c r="A256" s="321"/>
      <c r="B256" s="321"/>
      <c r="C256" s="321"/>
      <c r="D256" s="321"/>
      <c r="E256" s="322"/>
      <c r="F256" s="322"/>
      <c r="G256" s="322"/>
      <c r="H256" s="323"/>
      <c r="I256" s="322"/>
      <c r="J256" s="322"/>
      <c r="K256" s="322"/>
      <c r="L256" s="322"/>
      <c r="M256" s="322"/>
      <c r="N256" s="322"/>
      <c r="O256" s="322"/>
      <c r="P256" s="322"/>
      <c r="Q256" s="322"/>
      <c r="R256" s="322"/>
      <c r="S256" s="322"/>
      <c r="T256" s="322"/>
      <c r="U256" s="322"/>
      <c r="V256" s="322"/>
      <c r="W256" s="322"/>
      <c r="X256" s="324"/>
      <c r="Y256" s="324"/>
    </row>
    <row r="257" spans="1:25" x14ac:dyDescent="0.2">
      <c r="A257" s="419" t="s">
        <v>214</v>
      </c>
    </row>
    <row r="258" spans="1:25" x14ac:dyDescent="0.2">
      <c r="A258" s="861" t="s">
        <v>128</v>
      </c>
      <c r="B258" s="861"/>
      <c r="C258" s="861"/>
      <c r="D258" s="861"/>
      <c r="E258" s="861"/>
      <c r="F258" s="861"/>
      <c r="G258" s="861"/>
      <c r="H258" s="861"/>
      <c r="I258" s="861"/>
      <c r="J258" s="861"/>
      <c r="K258" s="861"/>
      <c r="L258" s="861"/>
      <c r="M258" s="861"/>
      <c r="N258" s="861"/>
      <c r="O258" s="861"/>
      <c r="P258" s="861"/>
      <c r="Q258" s="861"/>
      <c r="R258" s="861"/>
      <c r="S258" s="861"/>
      <c r="T258" s="861"/>
      <c r="U258" s="861"/>
      <c r="V258" s="861"/>
      <c r="W258" s="861"/>
      <c r="X258" s="861"/>
      <c r="Y258" s="861"/>
    </row>
    <row r="259" spans="1:25" x14ac:dyDescent="0.2">
      <c r="A259" s="852" t="s">
        <v>129</v>
      </c>
      <c r="B259" s="852"/>
      <c r="C259" s="852"/>
      <c r="D259" s="852"/>
      <c r="E259" s="852"/>
      <c r="F259" s="852"/>
      <c r="G259" s="852"/>
      <c r="H259" s="852"/>
      <c r="I259" s="852"/>
      <c r="J259" s="852"/>
      <c r="K259" s="852"/>
      <c r="L259" s="852"/>
      <c r="M259" s="852"/>
      <c r="N259" s="852"/>
      <c r="O259" s="852"/>
      <c r="P259" s="852"/>
      <c r="Q259" s="852"/>
      <c r="R259" s="852"/>
      <c r="S259" s="852"/>
      <c r="T259" s="852"/>
      <c r="U259" s="852"/>
      <c r="V259" s="852"/>
      <c r="W259" s="852"/>
      <c r="X259" s="852"/>
      <c r="Y259" s="852"/>
    </row>
    <row r="260" spans="1:25" x14ac:dyDescent="0.2">
      <c r="A260" s="852" t="s">
        <v>181</v>
      </c>
      <c r="B260" s="852"/>
      <c r="C260" s="852"/>
      <c r="D260" s="852"/>
      <c r="E260" s="852"/>
      <c r="F260" s="852"/>
      <c r="G260" s="852"/>
      <c r="H260" s="852"/>
      <c r="I260" s="852"/>
      <c r="J260" s="852"/>
      <c r="K260" s="852"/>
      <c r="L260" s="852"/>
      <c r="M260" s="852"/>
      <c r="N260" s="852"/>
      <c r="O260" s="852"/>
      <c r="P260" s="852"/>
      <c r="Q260" s="852"/>
      <c r="R260" s="852"/>
      <c r="S260" s="852"/>
      <c r="T260" s="852"/>
      <c r="U260" s="852"/>
      <c r="V260" s="852"/>
      <c r="W260" s="852"/>
      <c r="X260" s="852"/>
      <c r="Y260" s="852"/>
    </row>
    <row r="261" spans="1:25" x14ac:dyDescent="0.2">
      <c r="A261" s="852" t="s">
        <v>130</v>
      </c>
      <c r="B261" s="852"/>
      <c r="C261" s="852"/>
      <c r="D261" s="852"/>
      <c r="E261" s="852"/>
      <c r="F261" s="852"/>
      <c r="G261" s="852"/>
      <c r="H261" s="852"/>
      <c r="I261" s="852"/>
      <c r="J261" s="852"/>
      <c r="K261" s="852"/>
      <c r="L261" s="852"/>
      <c r="M261" s="852"/>
      <c r="N261" s="852"/>
      <c r="O261" s="852"/>
      <c r="P261" s="852"/>
      <c r="Q261" s="852"/>
      <c r="R261" s="852"/>
      <c r="S261" s="852"/>
      <c r="T261" s="852"/>
      <c r="U261" s="852"/>
      <c r="V261" s="852"/>
      <c r="W261" s="852"/>
      <c r="X261" s="852"/>
      <c r="Y261" s="852"/>
    </row>
    <row r="262" spans="1:25" x14ac:dyDescent="0.2">
      <c r="A262" s="355"/>
      <c r="B262" s="355"/>
      <c r="C262" s="355"/>
      <c r="D262" s="355"/>
      <c r="E262" s="355"/>
      <c r="F262" s="355"/>
      <c r="G262" s="355"/>
      <c r="H262" s="355"/>
      <c r="I262" s="355"/>
      <c r="J262" s="355"/>
      <c r="K262" s="355"/>
      <c r="L262" s="355"/>
      <c r="M262" s="355"/>
      <c r="N262" s="355"/>
      <c r="O262" s="355"/>
      <c r="P262" s="355"/>
      <c r="Q262" s="355"/>
      <c r="R262" s="355"/>
      <c r="S262" s="355"/>
      <c r="T262" s="355"/>
      <c r="U262" s="355"/>
      <c r="V262" s="355"/>
      <c r="W262" s="355"/>
      <c r="X262" s="355"/>
      <c r="Y262" s="355"/>
    </row>
    <row r="263" spans="1:25" x14ac:dyDescent="0.2">
      <c r="A263" s="280"/>
      <c r="R263" s="12"/>
      <c r="S263" s="12"/>
      <c r="T263" s="12"/>
    </row>
    <row r="264" spans="1:25" x14ac:dyDescent="0.2">
      <c r="A264" s="280"/>
    </row>
    <row r="265" spans="1:25" x14ac:dyDescent="0.2">
      <c r="A265" s="280"/>
    </row>
    <row r="266" spans="1:25" x14ac:dyDescent="0.2">
      <c r="A266" s="280"/>
    </row>
    <row r="267" spans="1:25" x14ac:dyDescent="0.2">
      <c r="A267" s="280"/>
    </row>
  </sheetData>
  <mergeCells count="851">
    <mergeCell ref="S225:S226"/>
    <mergeCell ref="T225:T226"/>
    <mergeCell ref="U225:U226"/>
    <mergeCell ref="V225:V226"/>
    <mergeCell ref="W225:W226"/>
    <mergeCell ref="X225:X226"/>
    <mergeCell ref="Y225:Y226"/>
    <mergeCell ref="J225:J226"/>
    <mergeCell ref="K225:K226"/>
    <mergeCell ref="L225:L226"/>
    <mergeCell ref="M225:M226"/>
    <mergeCell ref="N225:N226"/>
    <mergeCell ref="O225:O226"/>
    <mergeCell ref="P225:P226"/>
    <mergeCell ref="Q225:Q226"/>
    <mergeCell ref="R225:R226"/>
    <mergeCell ref="A225:A226"/>
    <mergeCell ref="B225:B226"/>
    <mergeCell ref="C225:C226"/>
    <mergeCell ref="D225:D226"/>
    <mergeCell ref="E225:E226"/>
    <mergeCell ref="G225:G226"/>
    <mergeCell ref="H225:H226"/>
    <mergeCell ref="I225:I226"/>
    <mergeCell ref="A258:Y258"/>
    <mergeCell ref="C251:C252"/>
    <mergeCell ref="D251:D252"/>
    <mergeCell ref="E251:E252"/>
    <mergeCell ref="G251:G252"/>
    <mergeCell ref="H251:H252"/>
    <mergeCell ref="I251:I252"/>
    <mergeCell ref="J251:J252"/>
    <mergeCell ref="K251:K252"/>
    <mergeCell ref="N250:O250"/>
    <mergeCell ref="P250:Q250"/>
    <mergeCell ref="R250:S250"/>
    <mergeCell ref="T250:U250"/>
    <mergeCell ref="V250:W250"/>
    <mergeCell ref="X250:Y250"/>
    <mergeCell ref="V251:W252"/>
    <mergeCell ref="A259:Y259"/>
    <mergeCell ref="A260:Y260"/>
    <mergeCell ref="A261:Y261"/>
    <mergeCell ref="A213:Y213"/>
    <mergeCell ref="A214:Y214"/>
    <mergeCell ref="N254:O254"/>
    <mergeCell ref="P254:Q254"/>
    <mergeCell ref="R254:S254"/>
    <mergeCell ref="T254:U254"/>
    <mergeCell ref="V254:W254"/>
    <mergeCell ref="X254:Y254"/>
    <mergeCell ref="N255:O255"/>
    <mergeCell ref="P255:Q255"/>
    <mergeCell ref="R255:S255"/>
    <mergeCell ref="T255:U255"/>
    <mergeCell ref="V255:W255"/>
    <mergeCell ref="X255:Y255"/>
    <mergeCell ref="L251:L252"/>
    <mergeCell ref="M251:M252"/>
    <mergeCell ref="N251:O252"/>
    <mergeCell ref="P251:Q252"/>
    <mergeCell ref="R251:S252"/>
    <mergeCell ref="T251:U252"/>
    <mergeCell ref="B251:B252"/>
    <mergeCell ref="X251:Y252"/>
    <mergeCell ref="V253:W253"/>
    <mergeCell ref="N248:O248"/>
    <mergeCell ref="P248:Q248"/>
    <mergeCell ref="R248:S248"/>
    <mergeCell ref="T248:U248"/>
    <mergeCell ref="V248:W248"/>
    <mergeCell ref="X248:Y248"/>
    <mergeCell ref="N249:O249"/>
    <mergeCell ref="P249:Q249"/>
    <mergeCell ref="R249:S249"/>
    <mergeCell ref="T249:U249"/>
    <mergeCell ref="V249:W249"/>
    <mergeCell ref="X249:Y249"/>
    <mergeCell ref="N246:O246"/>
    <mergeCell ref="P246:Q246"/>
    <mergeCell ref="R246:S246"/>
    <mergeCell ref="T246:U246"/>
    <mergeCell ref="V246:W246"/>
    <mergeCell ref="X246:Y246"/>
    <mergeCell ref="N247:O247"/>
    <mergeCell ref="P247:Q247"/>
    <mergeCell ref="R247:S247"/>
    <mergeCell ref="T247:U247"/>
    <mergeCell ref="V247:W247"/>
    <mergeCell ref="X247:Y247"/>
    <mergeCell ref="N243:O243"/>
    <mergeCell ref="P243:Q243"/>
    <mergeCell ref="R243:S243"/>
    <mergeCell ref="T243:U243"/>
    <mergeCell ref="V243:W243"/>
    <mergeCell ref="X243:Y243"/>
    <mergeCell ref="N244:O244"/>
    <mergeCell ref="P244:Q244"/>
    <mergeCell ref="R244:S244"/>
    <mergeCell ref="T244:U244"/>
    <mergeCell ref="V244:W244"/>
    <mergeCell ref="X244:Y244"/>
    <mergeCell ref="B221:B222"/>
    <mergeCell ref="C221:C222"/>
    <mergeCell ref="D221:D222"/>
    <mergeCell ref="E221:E222"/>
    <mergeCell ref="G221:G222"/>
    <mergeCell ref="H221:H222"/>
    <mergeCell ref="I221:I222"/>
    <mergeCell ref="J221:J222"/>
    <mergeCell ref="K221:K222"/>
    <mergeCell ref="X221:X222"/>
    <mergeCell ref="Y221:Y222"/>
    <mergeCell ref="T218:U218"/>
    <mergeCell ref="V218:W218"/>
    <mergeCell ref="X218:Y218"/>
    <mergeCell ref="L221:L222"/>
    <mergeCell ref="M221:M222"/>
    <mergeCell ref="N221:N222"/>
    <mergeCell ref="O221:O222"/>
    <mergeCell ref="P221:P222"/>
    <mergeCell ref="Q221:Q222"/>
    <mergeCell ref="R221:R222"/>
    <mergeCell ref="S221:S222"/>
    <mergeCell ref="T221:T222"/>
    <mergeCell ref="U221:U222"/>
    <mergeCell ref="V221:V222"/>
    <mergeCell ref="W221:W222"/>
    <mergeCell ref="A215:Y215"/>
    <mergeCell ref="A216:Y216"/>
    <mergeCell ref="A217:A219"/>
    <mergeCell ref="B217:B219"/>
    <mergeCell ref="C217:D217"/>
    <mergeCell ref="E217:E219"/>
    <mergeCell ref="F217:F219"/>
    <mergeCell ref="G217:M217"/>
    <mergeCell ref="N217:Q217"/>
    <mergeCell ref="R217:U217"/>
    <mergeCell ref="V217:Y217"/>
    <mergeCell ref="C218:C219"/>
    <mergeCell ref="D218:D219"/>
    <mergeCell ref="G218:G219"/>
    <mergeCell ref="H218:H219"/>
    <mergeCell ref="I218:J218"/>
    <mergeCell ref="K218:K219"/>
    <mergeCell ref="L218:L219"/>
    <mergeCell ref="M218:M219"/>
    <mergeCell ref="N218:O218"/>
    <mergeCell ref="P218:Q218"/>
    <mergeCell ref="R218:S218"/>
    <mergeCell ref="T161:U161"/>
    <mergeCell ref="V165:W165"/>
    <mergeCell ref="E171:E173"/>
    <mergeCell ref="H179:H180"/>
    <mergeCell ref="J111:J112"/>
    <mergeCell ref="K111:K112"/>
    <mergeCell ref="I152:I153"/>
    <mergeCell ref="T111:U112"/>
    <mergeCell ref="P127:P128"/>
    <mergeCell ref="Q127:Q128"/>
    <mergeCell ref="R119:U119"/>
    <mergeCell ref="R115:S115"/>
    <mergeCell ref="U127:U128"/>
    <mergeCell ref="T114:U114"/>
    <mergeCell ref="T115:U115"/>
    <mergeCell ref="R114:S114"/>
    <mergeCell ref="S152:S153"/>
    <mergeCell ref="T152:T153"/>
    <mergeCell ref="U152:U153"/>
    <mergeCell ref="N115:O115"/>
    <mergeCell ref="N127:N128"/>
    <mergeCell ref="N155:O155"/>
    <mergeCell ref="H163:H164"/>
    <mergeCell ref="O152:O153"/>
    <mergeCell ref="A191:A192"/>
    <mergeCell ref="B189:B190"/>
    <mergeCell ref="B191:B192"/>
    <mergeCell ref="C189:C190"/>
    <mergeCell ref="B179:B180"/>
    <mergeCell ref="C179:C180"/>
    <mergeCell ref="D191:D192"/>
    <mergeCell ref="W189:W190"/>
    <mergeCell ref="U179:U180"/>
    <mergeCell ref="V179:V180"/>
    <mergeCell ref="G191:G192"/>
    <mergeCell ref="N179:N180"/>
    <mergeCell ref="O179:O180"/>
    <mergeCell ref="P179:P180"/>
    <mergeCell ref="Q179:Q180"/>
    <mergeCell ref="C191:C192"/>
    <mergeCell ref="A189:A190"/>
    <mergeCell ref="D189:D190"/>
    <mergeCell ref="D179:D180"/>
    <mergeCell ref="E179:E180"/>
    <mergeCell ref="A99:A100"/>
    <mergeCell ref="B99:B100"/>
    <mergeCell ref="J99:J100"/>
    <mergeCell ref="H189:H190"/>
    <mergeCell ref="K189:K190"/>
    <mergeCell ref="L189:L190"/>
    <mergeCell ref="M189:M190"/>
    <mergeCell ref="P160:Q160"/>
    <mergeCell ref="K172:K173"/>
    <mergeCell ref="K152:K153"/>
    <mergeCell ref="L152:L153"/>
    <mergeCell ref="M152:M153"/>
    <mergeCell ref="E127:E128"/>
    <mergeCell ref="G111:G112"/>
    <mergeCell ref="H111:H112"/>
    <mergeCell ref="G189:G190"/>
    <mergeCell ref="D152:D153"/>
    <mergeCell ref="E152:E153"/>
    <mergeCell ref="N152:N153"/>
    <mergeCell ref="O127:O128"/>
    <mergeCell ref="P114:Q114"/>
    <mergeCell ref="P115:Q115"/>
    <mergeCell ref="P152:P153"/>
    <mergeCell ref="Q152:Q153"/>
    <mergeCell ref="N110:O110"/>
    <mergeCell ref="P106:Q106"/>
    <mergeCell ref="P108:Q108"/>
    <mergeCell ref="N108:O108"/>
    <mergeCell ref="N107:O107"/>
    <mergeCell ref="P107:Q107"/>
    <mergeCell ref="N111:O112"/>
    <mergeCell ref="P111:Q112"/>
    <mergeCell ref="R111:S112"/>
    <mergeCell ref="G152:G153"/>
    <mergeCell ref="H152:H153"/>
    <mergeCell ref="F171:F173"/>
    <mergeCell ref="G171:M171"/>
    <mergeCell ref="G172:G173"/>
    <mergeCell ref="H172:H173"/>
    <mergeCell ref="H191:H192"/>
    <mergeCell ref="L111:L112"/>
    <mergeCell ref="M111:M112"/>
    <mergeCell ref="G163:G164"/>
    <mergeCell ref="M172:M173"/>
    <mergeCell ref="I172:J172"/>
    <mergeCell ref="G127:G128"/>
    <mergeCell ref="H127:H128"/>
    <mergeCell ref="I127:I128"/>
    <mergeCell ref="J127:J128"/>
    <mergeCell ref="K127:K128"/>
    <mergeCell ref="L127:L128"/>
    <mergeCell ref="M127:M128"/>
    <mergeCell ref="A117:Y117"/>
    <mergeCell ref="A118:Y118"/>
    <mergeCell ref="W179:W180"/>
    <mergeCell ref="D111:D112"/>
    <mergeCell ref="E111:E112"/>
    <mergeCell ref="B208:B209"/>
    <mergeCell ref="C208:C209"/>
    <mergeCell ref="D208:D209"/>
    <mergeCell ref="B163:B164"/>
    <mergeCell ref="C163:C164"/>
    <mergeCell ref="D163:D164"/>
    <mergeCell ref="A169:Y169"/>
    <mergeCell ref="A170:Y170"/>
    <mergeCell ref="T163:U164"/>
    <mergeCell ref="V163:W164"/>
    <mergeCell ref="X163:Y164"/>
    <mergeCell ref="N166:O166"/>
    <mergeCell ref="P166:Q166"/>
    <mergeCell ref="R166:S166"/>
    <mergeCell ref="T166:U166"/>
    <mergeCell ref="V166:W166"/>
    <mergeCell ref="E163:E164"/>
    <mergeCell ref="I163:I164"/>
    <mergeCell ref="J163:J164"/>
    <mergeCell ref="K163:K164"/>
    <mergeCell ref="L163:L164"/>
    <mergeCell ref="E208:E209"/>
    <mergeCell ref="G208:G209"/>
    <mergeCell ref="H208:H209"/>
    <mergeCell ref="P198:P199"/>
    <mergeCell ref="Q198:Q199"/>
    <mergeCell ref="N200:O200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Q191:Q192"/>
    <mergeCell ref="V204:W204"/>
    <mergeCell ref="X200:Y200"/>
    <mergeCell ref="T198:T199"/>
    <mergeCell ref="U198:U199"/>
    <mergeCell ref="V198:V199"/>
    <mergeCell ref="W198:W199"/>
    <mergeCell ref="X198:X199"/>
    <mergeCell ref="Y198:Y199"/>
    <mergeCell ref="X201:Y201"/>
    <mergeCell ref="T200:U200"/>
    <mergeCell ref="V200:W200"/>
    <mergeCell ref="N201:O201"/>
    <mergeCell ref="P200:Q200"/>
    <mergeCell ref="P201:Q201"/>
    <mergeCell ref="N203:O203"/>
    <mergeCell ref="P203:Q203"/>
    <mergeCell ref="I208:I209"/>
    <mergeCell ref="J208:J209"/>
    <mergeCell ref="K208:K209"/>
    <mergeCell ref="L208:L209"/>
    <mergeCell ref="M208:M209"/>
    <mergeCell ref="N206:O206"/>
    <mergeCell ref="X206:Y206"/>
    <mergeCell ref="T207:U207"/>
    <mergeCell ref="V207:W207"/>
    <mergeCell ref="X207:Y207"/>
    <mergeCell ref="V210:W210"/>
    <mergeCell ref="P211:Q211"/>
    <mergeCell ref="N204:O204"/>
    <mergeCell ref="P204:Q204"/>
    <mergeCell ref="I179:I180"/>
    <mergeCell ref="J179:J180"/>
    <mergeCell ref="K179:K180"/>
    <mergeCell ref="L179:L180"/>
    <mergeCell ref="M179:M180"/>
    <mergeCell ref="R200:S200"/>
    <mergeCell ref="P206:Q206"/>
    <mergeCell ref="R206:S206"/>
    <mergeCell ref="N207:O207"/>
    <mergeCell ref="P207:Q207"/>
    <mergeCell ref="R207:S207"/>
    <mergeCell ref="K198:K199"/>
    <mergeCell ref="L198:L199"/>
    <mergeCell ref="M198:M199"/>
    <mergeCell ref="N198:N199"/>
    <mergeCell ref="O198:O199"/>
    <mergeCell ref="R212:S212"/>
    <mergeCell ref="N205:O205"/>
    <mergeCell ref="P205:Q205"/>
    <mergeCell ref="R205:S205"/>
    <mergeCell ref="N208:O209"/>
    <mergeCell ref="P208:Q209"/>
    <mergeCell ref="V212:W212"/>
    <mergeCell ref="T205:U205"/>
    <mergeCell ref="V205:W205"/>
    <mergeCell ref="T208:U209"/>
    <mergeCell ref="V208:W209"/>
    <mergeCell ref="T206:U206"/>
    <mergeCell ref="V206:W206"/>
    <mergeCell ref="R208:S209"/>
    <mergeCell ref="N211:O211"/>
    <mergeCell ref="N212:O212"/>
    <mergeCell ref="P212:Q212"/>
    <mergeCell ref="A198:A199"/>
    <mergeCell ref="B198:B199"/>
    <mergeCell ref="C198:C199"/>
    <mergeCell ref="D198:D199"/>
    <mergeCell ref="E198:E199"/>
    <mergeCell ref="G198:G199"/>
    <mergeCell ref="H198:H199"/>
    <mergeCell ref="I198:I199"/>
    <mergeCell ref="J198:J199"/>
    <mergeCell ref="X211:Y211"/>
    <mergeCell ref="X212:Y212"/>
    <mergeCell ref="X205:Y205"/>
    <mergeCell ref="X208:Y209"/>
    <mergeCell ref="Q189:Q190"/>
    <mergeCell ref="R198:R199"/>
    <mergeCell ref="S198:S199"/>
    <mergeCell ref="R203:S203"/>
    <mergeCell ref="R201:S201"/>
    <mergeCell ref="R211:S211"/>
    <mergeCell ref="R204:S204"/>
    <mergeCell ref="T203:U203"/>
    <mergeCell ref="V203:W203"/>
    <mergeCell ref="X203:Y203"/>
    <mergeCell ref="T212:U212"/>
    <mergeCell ref="T211:U211"/>
    <mergeCell ref="T201:U201"/>
    <mergeCell ref="V201:W201"/>
    <mergeCell ref="V211:W211"/>
    <mergeCell ref="X204:Y204"/>
    <mergeCell ref="T204:U204"/>
    <mergeCell ref="Y189:Y190"/>
    <mergeCell ref="R191:R192"/>
    <mergeCell ref="S191:S192"/>
    <mergeCell ref="E119:E121"/>
    <mergeCell ref="F119:F121"/>
    <mergeCell ref="G119:M119"/>
    <mergeCell ref="G120:G121"/>
    <mergeCell ref="H120:H121"/>
    <mergeCell ref="M120:M121"/>
    <mergeCell ref="I120:J120"/>
    <mergeCell ref="K120:K121"/>
    <mergeCell ref="L120:L121"/>
    <mergeCell ref="R155:S155"/>
    <mergeCell ref="R161:S161"/>
    <mergeCell ref="P161:Q161"/>
    <mergeCell ref="N159:O159"/>
    <mergeCell ref="P159:Q159"/>
    <mergeCell ref="R159:S159"/>
    <mergeCell ref="N160:O160"/>
    <mergeCell ref="X159:Y159"/>
    <mergeCell ref="X166:Y166"/>
    <mergeCell ref="X162:Y162"/>
    <mergeCell ref="T159:U159"/>
    <mergeCell ref="V159:W159"/>
    <mergeCell ref="P155:Q155"/>
    <mergeCell ref="V158:W158"/>
    <mergeCell ref="P158:Q158"/>
    <mergeCell ref="N162:O162"/>
    <mergeCell ref="T162:U162"/>
    <mergeCell ref="V161:W161"/>
    <mergeCell ref="N156:O156"/>
    <mergeCell ref="P156:Q156"/>
    <mergeCell ref="P162:Q162"/>
    <mergeCell ref="R162:S162"/>
    <mergeCell ref="R163:S164"/>
    <mergeCell ref="N163:O164"/>
    <mergeCell ref="V167:W167"/>
    <mergeCell ref="X167:Y167"/>
    <mergeCell ref="T167:U167"/>
    <mergeCell ref="X191:X192"/>
    <mergeCell ref="Y191:Y192"/>
    <mergeCell ref="O189:O190"/>
    <mergeCell ref="P189:P190"/>
    <mergeCell ref="T191:T192"/>
    <mergeCell ref="R167:S167"/>
    <mergeCell ref="X189:X190"/>
    <mergeCell ref="V171:Y171"/>
    <mergeCell ref="N172:O172"/>
    <mergeCell ref="P172:Q172"/>
    <mergeCell ref="R172:S172"/>
    <mergeCell ref="T172:U172"/>
    <mergeCell ref="V172:W172"/>
    <mergeCell ref="S189:S190"/>
    <mergeCell ref="T179:T180"/>
    <mergeCell ref="T189:T190"/>
    <mergeCell ref="U189:U190"/>
    <mergeCell ref="V189:V190"/>
    <mergeCell ref="U191:U192"/>
    <mergeCell ref="V191:V192"/>
    <mergeCell ref="W191:W192"/>
    <mergeCell ref="X161:Y161"/>
    <mergeCell ref="V160:W160"/>
    <mergeCell ref="X120:Y120"/>
    <mergeCell ref="J152:J153"/>
    <mergeCell ref="R189:R190"/>
    <mergeCell ref="X172:Y172"/>
    <mergeCell ref="N167:O167"/>
    <mergeCell ref="R156:S156"/>
    <mergeCell ref="T156:U156"/>
    <mergeCell ref="V156:W156"/>
    <mergeCell ref="X156:Y156"/>
    <mergeCell ref="X158:Y158"/>
    <mergeCell ref="X160:Y160"/>
    <mergeCell ref="R171:U171"/>
    <mergeCell ref="V152:V153"/>
    <mergeCell ref="T155:U155"/>
    <mergeCell ref="V155:W155"/>
    <mergeCell ref="T158:U158"/>
    <mergeCell ref="T160:U160"/>
    <mergeCell ref="X155:Y155"/>
    <mergeCell ref="N171:Q171"/>
    <mergeCell ref="X179:X180"/>
    <mergeCell ref="V162:W162"/>
    <mergeCell ref="Y179:Y180"/>
    <mergeCell ref="I99:I100"/>
    <mergeCell ref="C99:C100"/>
    <mergeCell ref="D99:D100"/>
    <mergeCell ref="E99:E100"/>
    <mergeCell ref="G99:G100"/>
    <mergeCell ref="H99:H100"/>
    <mergeCell ref="X110:Y110"/>
    <mergeCell ref="X114:Y114"/>
    <mergeCell ref="X115:Y115"/>
    <mergeCell ref="V111:W112"/>
    <mergeCell ref="X111:Y112"/>
    <mergeCell ref="I111:I112"/>
    <mergeCell ref="T107:U107"/>
    <mergeCell ref="V107:W107"/>
    <mergeCell ref="N106:O106"/>
    <mergeCell ref="R106:S106"/>
    <mergeCell ref="N109:O109"/>
    <mergeCell ref="P109:Q109"/>
    <mergeCell ref="P110:Q110"/>
    <mergeCell ref="R109:S109"/>
    <mergeCell ref="V109:W109"/>
    <mergeCell ref="V110:W110"/>
    <mergeCell ref="T109:U109"/>
    <mergeCell ref="R110:S110"/>
    <mergeCell ref="K90:K91"/>
    <mergeCell ref="L90:L91"/>
    <mergeCell ref="Q90:Q91"/>
    <mergeCell ref="X106:Y106"/>
    <mergeCell ref="X88:X89"/>
    <mergeCell ref="Y88:Y89"/>
    <mergeCell ref="R88:R89"/>
    <mergeCell ref="S88:S89"/>
    <mergeCell ref="T88:T89"/>
    <mergeCell ref="L88:L89"/>
    <mergeCell ref="K88:K89"/>
    <mergeCell ref="U88:U89"/>
    <mergeCell ref="V88:V89"/>
    <mergeCell ref="W88:W89"/>
    <mergeCell ref="R90:R91"/>
    <mergeCell ref="S90:S91"/>
    <mergeCell ref="T90:T91"/>
    <mergeCell ref="T103:U103"/>
    <mergeCell ref="V103:W103"/>
    <mergeCell ref="X103:Y103"/>
    <mergeCell ref="Y99:Y100"/>
    <mergeCell ref="U90:U91"/>
    <mergeCell ref="V90:V91"/>
    <mergeCell ref="W90:W91"/>
    <mergeCell ref="X107:Y107"/>
    <mergeCell ref="V108:W108"/>
    <mergeCell ref="T108:U108"/>
    <mergeCell ref="X108:Y108"/>
    <mergeCell ref="X99:X100"/>
    <mergeCell ref="N103:O103"/>
    <mergeCell ref="K99:K100"/>
    <mergeCell ref="M99:M100"/>
    <mergeCell ref="L99:L100"/>
    <mergeCell ref="N99:N100"/>
    <mergeCell ref="O99:O100"/>
    <mergeCell ref="P99:P100"/>
    <mergeCell ref="Q99:Q100"/>
    <mergeCell ref="R107:S107"/>
    <mergeCell ref="R108:S108"/>
    <mergeCell ref="W99:W100"/>
    <mergeCell ref="R99:R100"/>
    <mergeCell ref="T106:U106"/>
    <mergeCell ref="V106:W106"/>
    <mergeCell ref="V104:W104"/>
    <mergeCell ref="R104:S104"/>
    <mergeCell ref="T104:U104"/>
    <mergeCell ref="A105:Y105"/>
    <mergeCell ref="R103:S103"/>
    <mergeCell ref="V113:W113"/>
    <mergeCell ref="W152:W153"/>
    <mergeCell ref="X109:Y109"/>
    <mergeCell ref="N120:O120"/>
    <mergeCell ref="P120:Q120"/>
    <mergeCell ref="R120:S120"/>
    <mergeCell ref="T120:U120"/>
    <mergeCell ref="V120:W120"/>
    <mergeCell ref="X152:X153"/>
    <mergeCell ref="Y152:Y153"/>
    <mergeCell ref="N114:O114"/>
    <mergeCell ref="N119:Q119"/>
    <mergeCell ref="V127:V128"/>
    <mergeCell ref="W127:W128"/>
    <mergeCell ref="X127:X128"/>
    <mergeCell ref="Y127:Y128"/>
    <mergeCell ref="T110:U110"/>
    <mergeCell ref="R127:R128"/>
    <mergeCell ref="S127:S128"/>
    <mergeCell ref="V114:W114"/>
    <mergeCell ref="V115:W115"/>
    <mergeCell ref="V119:Y119"/>
    <mergeCell ref="T127:T128"/>
    <mergeCell ref="R152:R153"/>
    <mergeCell ref="N161:O161"/>
    <mergeCell ref="R158:S158"/>
    <mergeCell ref="R160:S160"/>
    <mergeCell ref="I189:I190"/>
    <mergeCell ref="J189:J190"/>
    <mergeCell ref="N189:N190"/>
    <mergeCell ref="E189:E190"/>
    <mergeCell ref="E191:E192"/>
    <mergeCell ref="M163:M164"/>
    <mergeCell ref="G179:G180"/>
    <mergeCell ref="L172:L173"/>
    <mergeCell ref="R179:R180"/>
    <mergeCell ref="S179:S180"/>
    <mergeCell ref="P163:Q164"/>
    <mergeCell ref="N158:O158"/>
    <mergeCell ref="P167:Q167"/>
    <mergeCell ref="A119:A121"/>
    <mergeCell ref="B119:B121"/>
    <mergeCell ref="C119:D119"/>
    <mergeCell ref="C120:C121"/>
    <mergeCell ref="D120:D121"/>
    <mergeCell ref="A171:A173"/>
    <mergeCell ref="B171:B173"/>
    <mergeCell ref="C171:D171"/>
    <mergeCell ref="C172:C173"/>
    <mergeCell ref="C127:C128"/>
    <mergeCell ref="D127:D128"/>
    <mergeCell ref="D172:D173"/>
    <mergeCell ref="B127:B128"/>
    <mergeCell ref="A152:A153"/>
    <mergeCell ref="B152:B153"/>
    <mergeCell ref="C152:C153"/>
    <mergeCell ref="A90:A91"/>
    <mergeCell ref="B90:B91"/>
    <mergeCell ref="C90:C91"/>
    <mergeCell ref="D90:D91"/>
    <mergeCell ref="E90:E91"/>
    <mergeCell ref="G90:G91"/>
    <mergeCell ref="H90:H91"/>
    <mergeCell ref="I90:I91"/>
    <mergeCell ref="J90:J91"/>
    <mergeCell ref="B111:B112"/>
    <mergeCell ref="C111:C112"/>
    <mergeCell ref="Q57:Q58"/>
    <mergeCell ref="M90:M91"/>
    <mergeCell ref="N90:N91"/>
    <mergeCell ref="O90:O91"/>
    <mergeCell ref="P90:P91"/>
    <mergeCell ref="N63:O63"/>
    <mergeCell ref="P63:Q63"/>
    <mergeCell ref="P65:Q65"/>
    <mergeCell ref="N66:O66"/>
    <mergeCell ref="P66:Q66"/>
    <mergeCell ref="P62:Q62"/>
    <mergeCell ref="M88:M89"/>
    <mergeCell ref="N88:N89"/>
    <mergeCell ref="O88:O89"/>
    <mergeCell ref="P88:P89"/>
    <mergeCell ref="Q88:Q89"/>
    <mergeCell ref="N65:O65"/>
    <mergeCell ref="M57:M58"/>
    <mergeCell ref="N57:N58"/>
    <mergeCell ref="O57:O58"/>
    <mergeCell ref="P57:P58"/>
    <mergeCell ref="N62:O62"/>
    <mergeCell ref="O31:O32"/>
    <mergeCell ref="N71:O71"/>
    <mergeCell ref="G39:M39"/>
    <mergeCell ref="N39:Q39"/>
    <mergeCell ref="R39:U39"/>
    <mergeCell ref="K57:K58"/>
    <mergeCell ref="L57:L58"/>
    <mergeCell ref="G7:M7"/>
    <mergeCell ref="R8:S8"/>
    <mergeCell ref="M8:M9"/>
    <mergeCell ref="N8:O8"/>
    <mergeCell ref="P71:Q71"/>
    <mergeCell ref="T8:U8"/>
    <mergeCell ref="P8:Q8"/>
    <mergeCell ref="P31:P32"/>
    <mergeCell ref="Q31:Q32"/>
    <mergeCell ref="R31:R32"/>
    <mergeCell ref="S31:S32"/>
    <mergeCell ref="T31:T32"/>
    <mergeCell ref="U31:U32"/>
    <mergeCell ref="N70:Q70"/>
    <mergeCell ref="G70:M70"/>
    <mergeCell ref="I71:J71"/>
    <mergeCell ref="S57:S58"/>
    <mergeCell ref="U57:U58"/>
    <mergeCell ref="X66:Y66"/>
    <mergeCell ref="R62:S62"/>
    <mergeCell ref="T62:U62"/>
    <mergeCell ref="V62:W62"/>
    <mergeCell ref="X62:Y62"/>
    <mergeCell ref="R65:S65"/>
    <mergeCell ref="T65:U65"/>
    <mergeCell ref="V65:W65"/>
    <mergeCell ref="X65:Y65"/>
    <mergeCell ref="V63:W63"/>
    <mergeCell ref="X63:Y63"/>
    <mergeCell ref="R63:S63"/>
    <mergeCell ref="T63:U63"/>
    <mergeCell ref="R66:S66"/>
    <mergeCell ref="V57:V58"/>
    <mergeCell ref="T66:U66"/>
    <mergeCell ref="A4:XFD4"/>
    <mergeCell ref="A6:Y6"/>
    <mergeCell ref="A5:Y5"/>
    <mergeCell ref="Y51:Y52"/>
    <mergeCell ref="R57:R58"/>
    <mergeCell ref="V66:W66"/>
    <mergeCell ref="T51:T52"/>
    <mergeCell ref="V31:V32"/>
    <mergeCell ref="W31:W32"/>
    <mergeCell ref="F7:F9"/>
    <mergeCell ref="I8:J8"/>
    <mergeCell ref="K35:K37"/>
    <mergeCell ref="L35:L37"/>
    <mergeCell ref="M35:M37"/>
    <mergeCell ref="N35:N37"/>
    <mergeCell ref="X31:X32"/>
    <mergeCell ref="Y31:Y32"/>
    <mergeCell ref="S51:S52"/>
    <mergeCell ref="U51:U52"/>
    <mergeCell ref="V51:V52"/>
    <mergeCell ref="W51:W52"/>
    <mergeCell ref="W57:W58"/>
    <mergeCell ref="X57:X58"/>
    <mergeCell ref="Y57:Y58"/>
    <mergeCell ref="M31:M32"/>
    <mergeCell ref="N31:N32"/>
    <mergeCell ref="B31:B32"/>
    <mergeCell ref="C31:C32"/>
    <mergeCell ref="D31:D32"/>
    <mergeCell ref="K31:K32"/>
    <mergeCell ref="A1:Y1"/>
    <mergeCell ref="A2:Y2"/>
    <mergeCell ref="A3:Y3"/>
    <mergeCell ref="K8:K9"/>
    <mergeCell ref="L8:L9"/>
    <mergeCell ref="A7:A9"/>
    <mergeCell ref="B7:B9"/>
    <mergeCell ref="C7:D7"/>
    <mergeCell ref="E7:E9"/>
    <mergeCell ref="C8:C9"/>
    <mergeCell ref="D8:D9"/>
    <mergeCell ref="V8:W8"/>
    <mergeCell ref="V7:Y7"/>
    <mergeCell ref="X8:Y8"/>
    <mergeCell ref="G8:G9"/>
    <mergeCell ref="H8:H9"/>
    <mergeCell ref="N7:Q7"/>
    <mergeCell ref="R7:U7"/>
    <mergeCell ref="A31:A32"/>
    <mergeCell ref="K51:K52"/>
    <mergeCell ref="L51:L52"/>
    <mergeCell ref="M51:M52"/>
    <mergeCell ref="N51:N52"/>
    <mergeCell ref="O51:O52"/>
    <mergeCell ref="P51:P52"/>
    <mergeCell ref="Q51:Q52"/>
    <mergeCell ref="R51:R52"/>
    <mergeCell ref="A51:A52"/>
    <mergeCell ref="B51:B52"/>
    <mergeCell ref="C51:C52"/>
    <mergeCell ref="D51:D52"/>
    <mergeCell ref="E51:E52"/>
    <mergeCell ref="G51:G52"/>
    <mergeCell ref="H51:H52"/>
    <mergeCell ref="I51:I52"/>
    <mergeCell ref="J51:J52"/>
    <mergeCell ref="E31:E32"/>
    <mergeCell ref="G31:G32"/>
    <mergeCell ref="H31:H32"/>
    <mergeCell ref="I31:I32"/>
    <mergeCell ref="J31:J32"/>
    <mergeCell ref="L31:L32"/>
    <mergeCell ref="E88:E89"/>
    <mergeCell ref="G88:G89"/>
    <mergeCell ref="H88:H89"/>
    <mergeCell ref="F70:F72"/>
    <mergeCell ref="D71:D72"/>
    <mergeCell ref="G71:G72"/>
    <mergeCell ref="H71:H72"/>
    <mergeCell ref="H78:H79"/>
    <mergeCell ref="E70:E72"/>
    <mergeCell ref="X51:X52"/>
    <mergeCell ref="X90:X91"/>
    <mergeCell ref="Y90:Y91"/>
    <mergeCell ref="A69:Y69"/>
    <mergeCell ref="A68:Y68"/>
    <mergeCell ref="K71:K72"/>
    <mergeCell ref="L71:L72"/>
    <mergeCell ref="K78:K79"/>
    <mergeCell ref="L78:L79"/>
    <mergeCell ref="U78:U79"/>
    <mergeCell ref="I88:I89"/>
    <mergeCell ref="J88:J89"/>
    <mergeCell ref="B70:B72"/>
    <mergeCell ref="B78:B79"/>
    <mergeCell ref="C78:C79"/>
    <mergeCell ref="D78:D79"/>
    <mergeCell ref="E78:E79"/>
    <mergeCell ref="G78:G79"/>
    <mergeCell ref="A70:A72"/>
    <mergeCell ref="C71:C72"/>
    <mergeCell ref="A88:A89"/>
    <mergeCell ref="B88:B89"/>
    <mergeCell ref="C88:C89"/>
    <mergeCell ref="D88:D89"/>
    <mergeCell ref="U99:U100"/>
    <mergeCell ref="V99:V100"/>
    <mergeCell ref="N104:O104"/>
    <mergeCell ref="P104:Q104"/>
    <mergeCell ref="P103:Q103"/>
    <mergeCell ref="S99:S100"/>
    <mergeCell ref="T99:T100"/>
    <mergeCell ref="V70:Y70"/>
    <mergeCell ref="V71:W71"/>
    <mergeCell ref="X71:Y71"/>
    <mergeCell ref="R71:S71"/>
    <mergeCell ref="V78:V79"/>
    <mergeCell ref="W78:W79"/>
    <mergeCell ref="X78:X79"/>
    <mergeCell ref="Y78:Y79"/>
    <mergeCell ref="X104:Y104"/>
    <mergeCell ref="P78:P79"/>
    <mergeCell ref="Q78:Q79"/>
    <mergeCell ref="R78:R79"/>
    <mergeCell ref="S78:S79"/>
    <mergeCell ref="R70:U70"/>
    <mergeCell ref="T71:U71"/>
    <mergeCell ref="M78:M79"/>
    <mergeCell ref="N78:N79"/>
    <mergeCell ref="O78:O79"/>
    <mergeCell ref="T78:T79"/>
    <mergeCell ref="A39:A41"/>
    <mergeCell ref="B39:B41"/>
    <mergeCell ref="C39:D39"/>
    <mergeCell ref="E39:E41"/>
    <mergeCell ref="F39:F41"/>
    <mergeCell ref="I78:I79"/>
    <mergeCell ref="J78:J79"/>
    <mergeCell ref="C70:D70"/>
    <mergeCell ref="M71:M72"/>
    <mergeCell ref="A57:A58"/>
    <mergeCell ref="B57:B58"/>
    <mergeCell ref="C57:C58"/>
    <mergeCell ref="D57:D58"/>
    <mergeCell ref="E57:E58"/>
    <mergeCell ref="G57:G58"/>
    <mergeCell ref="H57:H58"/>
    <mergeCell ref="I57:I58"/>
    <mergeCell ref="J57:J58"/>
    <mergeCell ref="T57:T58"/>
    <mergeCell ref="V39:Y39"/>
    <mergeCell ref="C40:C41"/>
    <mergeCell ref="D40:D41"/>
    <mergeCell ref="G40:G41"/>
    <mergeCell ref="H40:H41"/>
    <mergeCell ref="I40:J40"/>
    <mergeCell ref="K40:K41"/>
    <mergeCell ref="L40:L41"/>
    <mergeCell ref="M40:M41"/>
    <mergeCell ref="N40:O40"/>
    <mergeCell ref="P40:Q40"/>
    <mergeCell ref="R40:S40"/>
    <mergeCell ref="T40:U40"/>
    <mergeCell ref="V40:W40"/>
    <mergeCell ref="X40:Y40"/>
    <mergeCell ref="W35:W37"/>
    <mergeCell ref="X35:X37"/>
    <mergeCell ref="Y35:Y37"/>
    <mergeCell ref="A35:A37"/>
    <mergeCell ref="B35:B37"/>
    <mergeCell ref="C35:C37"/>
    <mergeCell ref="D35:D37"/>
    <mergeCell ref="E35:E37"/>
    <mergeCell ref="G35:G37"/>
    <mergeCell ref="H35:H37"/>
    <mergeCell ref="I35:I37"/>
    <mergeCell ref="J35:J37"/>
    <mergeCell ref="O35:O37"/>
    <mergeCell ref="P35:P37"/>
    <mergeCell ref="Q35:Q37"/>
    <mergeCell ref="R35:R37"/>
    <mergeCell ref="S35:S37"/>
    <mergeCell ref="T35:T37"/>
    <mergeCell ref="U35:U37"/>
    <mergeCell ref="V35:V37"/>
  </mergeCells>
  <phoneticPr fontId="1" type="noConversion"/>
  <pageMargins left="0.6692913385826772" right="0.27559055118110237" top="0.19685039370078741" bottom="0.27559055118110237" header="0" footer="0"/>
  <pageSetup paperSize="9" scale="84" orientation="landscape" verticalDpi="300" r:id="rId1"/>
  <rowBreaks count="6" manualBreakCount="6">
    <brk id="38" max="24" man="1"/>
    <brk id="66" max="24" man="1"/>
    <brk id="115" max="24" man="1"/>
    <brk id="167" max="24" man="1"/>
    <brk id="213" max="24" man="1"/>
    <brk id="262" max="24" man="1"/>
  </rowBreaks>
  <ignoredErrors>
    <ignoredError sqref="E63 W193 I193 F193 E56:G56" formulaRange="1"/>
    <ignoredError sqref="F87 T10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2"/>
  <sheetViews>
    <sheetView tabSelected="1" view="pageBreakPreview" topLeftCell="A13" zoomScaleNormal="100" zoomScaleSheetLayoutView="100" workbookViewId="0">
      <selection activeCell="K24" sqref="K24"/>
    </sheetView>
  </sheetViews>
  <sheetFormatPr defaultColWidth="9.140625" defaultRowHeight="11.25" x14ac:dyDescent="0.2"/>
  <cols>
    <col min="1" max="1" width="47.85546875" style="573" customWidth="1"/>
    <col min="2" max="2" width="4.7109375" style="23" customWidth="1"/>
    <col min="3" max="4" width="5.140625" style="23" customWidth="1"/>
    <col min="5" max="5" width="6.42578125" style="23" customWidth="1"/>
    <col min="6" max="6" width="4.28515625" style="23" customWidth="1"/>
    <col min="7" max="13" width="3.7109375" style="4" customWidth="1"/>
    <col min="14" max="25" width="4.28515625" style="9" customWidth="1"/>
    <col min="26" max="27" width="9.140625" style="12"/>
    <col min="28" max="16384" width="9.140625" style="23"/>
  </cols>
  <sheetData>
    <row r="1" spans="1:27" ht="21" customHeight="1" x14ac:dyDescent="0.2">
      <c r="A1" s="737" t="s">
        <v>222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  <c r="X1" s="737"/>
      <c r="Y1" s="737"/>
    </row>
    <row r="2" spans="1:27" ht="12" customHeight="1" x14ac:dyDescent="0.2">
      <c r="A2" s="737" t="s">
        <v>180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7"/>
      <c r="X2" s="737"/>
      <c r="Y2" s="737"/>
    </row>
    <row r="3" spans="1:27" ht="11.25" customHeight="1" x14ac:dyDescent="0.2">
      <c r="A3" s="738" t="s">
        <v>185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738"/>
      <c r="R3" s="738"/>
      <c r="S3" s="738"/>
      <c r="T3" s="738"/>
      <c r="U3" s="738"/>
      <c r="V3" s="738"/>
      <c r="W3" s="738"/>
      <c r="X3" s="738"/>
      <c r="Y3" s="738"/>
    </row>
    <row r="4" spans="1:27" s="739" customFormat="1" ht="12" customHeight="1" x14ac:dyDescent="0.2">
      <c r="A4" s="739" t="s">
        <v>188</v>
      </c>
    </row>
    <row r="5" spans="1:27" s="520" customFormat="1" ht="20.25" customHeight="1" x14ac:dyDescent="0.2">
      <c r="A5" s="739" t="s">
        <v>235</v>
      </c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739"/>
      <c r="R5" s="739"/>
      <c r="S5" s="739"/>
      <c r="T5" s="739"/>
      <c r="U5" s="739"/>
      <c r="V5" s="739"/>
      <c r="W5" s="739"/>
      <c r="X5" s="739"/>
      <c r="Y5" s="739"/>
    </row>
    <row r="6" spans="1:27" s="4" customFormat="1" ht="18.600000000000001" customHeight="1" x14ac:dyDescent="0.2">
      <c r="A6" s="740" t="s">
        <v>164</v>
      </c>
      <c r="B6" s="740"/>
      <c r="C6" s="740"/>
      <c r="D6" s="740"/>
      <c r="E6" s="740"/>
      <c r="F6" s="740"/>
      <c r="G6" s="740"/>
      <c r="H6" s="740"/>
      <c r="I6" s="740"/>
      <c r="J6" s="740"/>
      <c r="K6" s="740"/>
      <c r="L6" s="740"/>
      <c r="M6" s="740"/>
      <c r="N6" s="740"/>
      <c r="O6" s="740"/>
      <c r="P6" s="740"/>
      <c r="Q6" s="740"/>
      <c r="R6" s="740"/>
      <c r="S6" s="740"/>
      <c r="T6" s="740"/>
      <c r="U6" s="740"/>
      <c r="V6" s="740"/>
      <c r="W6" s="740"/>
      <c r="X6" s="740"/>
      <c r="Y6" s="740"/>
      <c r="Z6" s="14"/>
      <c r="AA6" s="14"/>
    </row>
    <row r="7" spans="1:27" s="1" customFormat="1" ht="24" customHeight="1" x14ac:dyDescent="0.2">
      <c r="A7" s="687" t="s">
        <v>131</v>
      </c>
      <c r="B7" s="690" t="s">
        <v>25</v>
      </c>
      <c r="C7" s="693" t="s">
        <v>0</v>
      </c>
      <c r="D7" s="694"/>
      <c r="E7" s="695" t="s">
        <v>18</v>
      </c>
      <c r="F7" s="698" t="s">
        <v>1</v>
      </c>
      <c r="G7" s="681" t="s">
        <v>2</v>
      </c>
      <c r="H7" s="750"/>
      <c r="I7" s="750"/>
      <c r="J7" s="750"/>
      <c r="K7" s="750"/>
      <c r="L7" s="750"/>
      <c r="M7" s="682"/>
      <c r="N7" s="666" t="s">
        <v>223</v>
      </c>
      <c r="O7" s="667"/>
      <c r="P7" s="667"/>
      <c r="Q7" s="694"/>
      <c r="R7" s="666" t="s">
        <v>224</v>
      </c>
      <c r="S7" s="667"/>
      <c r="T7" s="667"/>
      <c r="U7" s="694"/>
      <c r="V7" s="666" t="s">
        <v>225</v>
      </c>
      <c r="W7" s="667"/>
      <c r="X7" s="667"/>
      <c r="Y7" s="668"/>
      <c r="Z7" s="15"/>
      <c r="AA7" s="15"/>
    </row>
    <row r="8" spans="1:27" s="1" customFormat="1" ht="11.25" customHeight="1" x14ac:dyDescent="0.2">
      <c r="A8" s="688"/>
      <c r="B8" s="691"/>
      <c r="C8" s="669" t="s">
        <v>11</v>
      </c>
      <c r="D8" s="671" t="s">
        <v>10</v>
      </c>
      <c r="E8" s="696"/>
      <c r="F8" s="699"/>
      <c r="G8" s="673" t="s">
        <v>3</v>
      </c>
      <c r="H8" s="675" t="s">
        <v>4</v>
      </c>
      <c r="I8" s="677" t="s">
        <v>5</v>
      </c>
      <c r="J8" s="678"/>
      <c r="K8" s="675" t="s">
        <v>7</v>
      </c>
      <c r="L8" s="675" t="s">
        <v>8</v>
      </c>
      <c r="M8" s="679" t="s">
        <v>9</v>
      </c>
      <c r="N8" s="681" t="s">
        <v>12</v>
      </c>
      <c r="O8" s="678"/>
      <c r="P8" s="677" t="s">
        <v>13</v>
      </c>
      <c r="Q8" s="682"/>
      <c r="R8" s="681" t="s">
        <v>14</v>
      </c>
      <c r="S8" s="678"/>
      <c r="T8" s="677" t="s">
        <v>15</v>
      </c>
      <c r="U8" s="682"/>
      <c r="V8" s="681" t="s">
        <v>16</v>
      </c>
      <c r="W8" s="678"/>
      <c r="X8" s="677" t="s">
        <v>17</v>
      </c>
      <c r="Y8" s="678"/>
      <c r="Z8" s="15"/>
      <c r="AA8" s="15"/>
    </row>
    <row r="9" spans="1:27" s="1" customFormat="1" ht="12" customHeight="1" thickBot="1" x14ac:dyDescent="0.25">
      <c r="A9" s="689"/>
      <c r="B9" s="692"/>
      <c r="C9" s="670"/>
      <c r="D9" s="672"/>
      <c r="E9" s="697"/>
      <c r="F9" s="700"/>
      <c r="G9" s="674"/>
      <c r="H9" s="676"/>
      <c r="I9" s="489" t="s">
        <v>6</v>
      </c>
      <c r="J9" s="489" t="s">
        <v>3</v>
      </c>
      <c r="K9" s="676"/>
      <c r="L9" s="676"/>
      <c r="M9" s="680"/>
      <c r="N9" s="488" t="s">
        <v>19</v>
      </c>
      <c r="O9" s="489" t="s">
        <v>5</v>
      </c>
      <c r="P9" s="489" t="s">
        <v>19</v>
      </c>
      <c r="Q9" s="490" t="s">
        <v>5</v>
      </c>
      <c r="R9" s="488" t="s">
        <v>19</v>
      </c>
      <c r="S9" s="489" t="s">
        <v>5</v>
      </c>
      <c r="T9" s="489" t="s">
        <v>19</v>
      </c>
      <c r="U9" s="490" t="s">
        <v>5</v>
      </c>
      <c r="V9" s="488" t="s">
        <v>19</v>
      </c>
      <c r="W9" s="489" t="s">
        <v>5</v>
      </c>
      <c r="X9" s="489" t="s">
        <v>19</v>
      </c>
      <c r="Y9" s="489" t="s">
        <v>5</v>
      </c>
      <c r="Z9" s="15"/>
      <c r="AA9" s="15"/>
    </row>
    <row r="10" spans="1:27" s="5" customFormat="1" ht="15" customHeight="1" thickBot="1" x14ac:dyDescent="0.25">
      <c r="A10" s="189" t="s">
        <v>30</v>
      </c>
      <c r="B10" s="190"/>
      <c r="C10" s="191"/>
      <c r="D10" s="192"/>
      <c r="E10" s="190">
        <f>SUM(E11:E15)</f>
        <v>100</v>
      </c>
      <c r="F10" s="192">
        <f>SUM(F11:F15)</f>
        <v>15</v>
      </c>
      <c r="G10" s="190">
        <f>SUM(G11:G15)</f>
        <v>100</v>
      </c>
      <c r="H10" s="193"/>
      <c r="I10" s="193"/>
      <c r="J10" s="193"/>
      <c r="K10" s="194"/>
      <c r="L10" s="193"/>
      <c r="M10" s="192"/>
      <c r="N10" s="190">
        <f>SUM(N11:N15)</f>
        <v>100</v>
      </c>
      <c r="O10" s="193"/>
      <c r="P10" s="193"/>
      <c r="Q10" s="192"/>
      <c r="R10" s="190"/>
      <c r="S10" s="193"/>
      <c r="T10" s="193"/>
      <c r="U10" s="192"/>
      <c r="V10" s="190"/>
      <c r="W10" s="195"/>
      <c r="X10" s="195"/>
      <c r="Y10" s="195"/>
      <c r="Z10" s="13"/>
      <c r="AA10" s="13"/>
    </row>
    <row r="11" spans="1:27" s="5" customFormat="1" ht="15" customHeight="1" x14ac:dyDescent="0.2">
      <c r="A11" s="624" t="s">
        <v>31</v>
      </c>
      <c r="B11" s="507"/>
      <c r="C11" s="609" t="s">
        <v>28</v>
      </c>
      <c r="D11" s="615"/>
      <c r="E11" s="507">
        <v>20</v>
      </c>
      <c r="F11" s="615">
        <v>3</v>
      </c>
      <c r="G11" s="507">
        <v>20</v>
      </c>
      <c r="H11" s="609"/>
      <c r="I11" s="609"/>
      <c r="J11" s="609"/>
      <c r="K11" s="159"/>
      <c r="L11" s="609"/>
      <c r="M11" s="615"/>
      <c r="N11" s="485">
        <v>20</v>
      </c>
      <c r="O11" s="592"/>
      <c r="P11" s="592"/>
      <c r="Q11" s="606"/>
      <c r="R11" s="485"/>
      <c r="S11" s="592"/>
      <c r="T11" s="592"/>
      <c r="U11" s="606"/>
      <c r="V11" s="485"/>
      <c r="W11" s="188"/>
      <c r="X11" s="188"/>
      <c r="Y11" s="188"/>
      <c r="Z11" s="13"/>
      <c r="AA11" s="13"/>
    </row>
    <row r="12" spans="1:27" s="5" customFormat="1" ht="12.75" customHeight="1" x14ac:dyDescent="0.2">
      <c r="A12" s="566" t="s">
        <v>32</v>
      </c>
      <c r="B12" s="516"/>
      <c r="C12" s="509" t="s">
        <v>28</v>
      </c>
      <c r="D12" s="517"/>
      <c r="E12" s="516">
        <v>20</v>
      </c>
      <c r="F12" s="517">
        <v>3</v>
      </c>
      <c r="G12" s="516">
        <v>20</v>
      </c>
      <c r="H12" s="509"/>
      <c r="I12" s="509"/>
      <c r="J12" s="509"/>
      <c r="K12" s="518"/>
      <c r="L12" s="518"/>
      <c r="M12" s="519"/>
      <c r="N12" s="492">
        <v>20</v>
      </c>
      <c r="O12" s="494"/>
      <c r="P12" s="494"/>
      <c r="Q12" s="491"/>
      <c r="R12" s="492"/>
      <c r="S12" s="494"/>
      <c r="T12" s="494"/>
      <c r="U12" s="491"/>
      <c r="V12" s="492"/>
      <c r="W12" s="20"/>
      <c r="X12" s="20"/>
      <c r="Y12" s="20"/>
      <c r="Z12" s="13"/>
      <c r="AA12" s="13"/>
    </row>
    <row r="13" spans="1:27" s="5" customFormat="1" ht="12.75" customHeight="1" x14ac:dyDescent="0.2">
      <c r="A13" s="566" t="s">
        <v>33</v>
      </c>
      <c r="B13" s="516"/>
      <c r="C13" s="509" t="s">
        <v>28</v>
      </c>
      <c r="D13" s="517"/>
      <c r="E13" s="516">
        <v>20</v>
      </c>
      <c r="F13" s="517">
        <v>3</v>
      </c>
      <c r="G13" s="516">
        <v>20</v>
      </c>
      <c r="H13" s="509"/>
      <c r="I13" s="509"/>
      <c r="J13" s="509"/>
      <c r="K13" s="518"/>
      <c r="L13" s="518"/>
      <c r="M13" s="519"/>
      <c r="N13" s="492">
        <v>20</v>
      </c>
      <c r="O13" s="494"/>
      <c r="P13" s="494"/>
      <c r="Q13" s="491"/>
      <c r="R13" s="492"/>
      <c r="S13" s="494"/>
      <c r="T13" s="494"/>
      <c r="U13" s="491"/>
      <c r="V13" s="492"/>
      <c r="W13" s="20"/>
      <c r="X13" s="20"/>
      <c r="Y13" s="20"/>
      <c r="Z13" s="13"/>
      <c r="AA13" s="13"/>
    </row>
    <row r="14" spans="1:27" s="5" customFormat="1" ht="13.5" customHeight="1" x14ac:dyDescent="0.2">
      <c r="A14" s="566" t="s">
        <v>34</v>
      </c>
      <c r="B14" s="516"/>
      <c r="C14" s="509" t="s">
        <v>28</v>
      </c>
      <c r="D14" s="517"/>
      <c r="E14" s="516">
        <v>20</v>
      </c>
      <c r="F14" s="517">
        <v>3</v>
      </c>
      <c r="G14" s="516">
        <v>20</v>
      </c>
      <c r="H14" s="509"/>
      <c r="I14" s="509"/>
      <c r="J14" s="509"/>
      <c r="K14" s="518"/>
      <c r="L14" s="518"/>
      <c r="M14" s="519"/>
      <c r="N14" s="492">
        <v>20</v>
      </c>
      <c r="O14" s="494"/>
      <c r="P14" s="494"/>
      <c r="Q14" s="491"/>
      <c r="R14" s="492"/>
      <c r="S14" s="494"/>
      <c r="T14" s="494"/>
      <c r="U14" s="491"/>
      <c r="V14" s="492"/>
      <c r="W14" s="20"/>
      <c r="X14" s="20"/>
      <c r="Y14" s="20"/>
      <c r="Z14" s="13"/>
      <c r="AA14" s="13"/>
    </row>
    <row r="15" spans="1:27" s="5" customFormat="1" ht="15" customHeight="1" thickBot="1" x14ac:dyDescent="0.25">
      <c r="A15" s="511" t="s">
        <v>35</v>
      </c>
      <c r="B15" s="512"/>
      <c r="C15" s="513" t="s">
        <v>28</v>
      </c>
      <c r="D15" s="514"/>
      <c r="E15" s="512">
        <v>20</v>
      </c>
      <c r="F15" s="514">
        <v>3</v>
      </c>
      <c r="G15" s="512">
        <v>20</v>
      </c>
      <c r="H15" s="513"/>
      <c r="I15" s="513"/>
      <c r="J15" s="513"/>
      <c r="K15" s="48"/>
      <c r="L15" s="48"/>
      <c r="M15" s="49"/>
      <c r="N15" s="496">
        <v>20</v>
      </c>
      <c r="O15" s="497"/>
      <c r="P15" s="497"/>
      <c r="Q15" s="504"/>
      <c r="R15" s="496"/>
      <c r="S15" s="497"/>
      <c r="T15" s="497"/>
      <c r="U15" s="504"/>
      <c r="V15" s="496"/>
      <c r="W15" s="50"/>
      <c r="X15" s="50"/>
      <c r="Y15" s="50"/>
      <c r="Z15" s="13"/>
      <c r="AA15" s="13"/>
    </row>
    <row r="16" spans="1:27" s="5" customFormat="1" ht="15.75" customHeight="1" thickBot="1" x14ac:dyDescent="0.25">
      <c r="A16" s="168" t="s">
        <v>26</v>
      </c>
      <c r="B16" s="172"/>
      <c r="C16" s="175"/>
      <c r="D16" s="173"/>
      <c r="E16" s="172">
        <f>SUM(E17:E20)</f>
        <v>120</v>
      </c>
      <c r="F16" s="173">
        <f>SUM(F17:F20)</f>
        <v>12</v>
      </c>
      <c r="G16" s="172">
        <f>SUM(G17:G20)</f>
        <v>120</v>
      </c>
      <c r="H16" s="175"/>
      <c r="I16" s="175"/>
      <c r="J16" s="175"/>
      <c r="K16" s="196"/>
      <c r="L16" s="196"/>
      <c r="M16" s="197"/>
      <c r="N16" s="616">
        <f>SUM(N17:N19)</f>
        <v>60</v>
      </c>
      <c r="O16" s="177"/>
      <c r="P16" s="177">
        <f>SUM(P17:P20)</f>
        <v>30</v>
      </c>
      <c r="Q16" s="178"/>
      <c r="R16" s="616"/>
      <c r="S16" s="177"/>
      <c r="T16" s="177">
        <f>T19</f>
        <v>30</v>
      </c>
      <c r="U16" s="178"/>
      <c r="V16" s="503"/>
      <c r="W16" s="198"/>
      <c r="X16" s="198"/>
      <c r="Y16" s="198"/>
      <c r="Z16" s="13"/>
      <c r="AA16" s="13"/>
    </row>
    <row r="17" spans="1:27" s="5" customFormat="1" ht="11.25" customHeight="1" x14ac:dyDescent="0.2">
      <c r="A17" s="566" t="s">
        <v>37</v>
      </c>
      <c r="B17" s="516"/>
      <c r="C17" s="509" t="s">
        <v>20</v>
      </c>
      <c r="D17" s="517"/>
      <c r="E17" s="516">
        <v>30</v>
      </c>
      <c r="F17" s="517">
        <v>3</v>
      </c>
      <c r="G17" s="516">
        <v>30</v>
      </c>
      <c r="H17" s="509"/>
      <c r="I17" s="509"/>
      <c r="J17" s="509"/>
      <c r="K17" s="518"/>
      <c r="L17" s="518"/>
      <c r="M17" s="519"/>
      <c r="N17" s="492">
        <v>30</v>
      </c>
      <c r="O17" s="494"/>
      <c r="P17" s="494"/>
      <c r="Q17" s="491"/>
      <c r="R17" s="492"/>
      <c r="S17" s="494"/>
      <c r="T17" s="494"/>
      <c r="U17" s="491"/>
      <c r="V17" s="492"/>
      <c r="W17" s="20"/>
      <c r="X17" s="20"/>
      <c r="Y17" s="20"/>
      <c r="Z17" s="13"/>
      <c r="AA17" s="13"/>
    </row>
    <row r="18" spans="1:27" s="5" customFormat="1" ht="14.25" customHeight="1" x14ac:dyDescent="0.2">
      <c r="A18" s="566" t="s">
        <v>38</v>
      </c>
      <c r="B18" s="516"/>
      <c r="C18" s="509" t="s">
        <v>20</v>
      </c>
      <c r="D18" s="517"/>
      <c r="E18" s="516">
        <v>30</v>
      </c>
      <c r="F18" s="517">
        <v>4</v>
      </c>
      <c r="G18" s="516">
        <v>30</v>
      </c>
      <c r="H18" s="509"/>
      <c r="I18" s="509"/>
      <c r="J18" s="509"/>
      <c r="K18" s="518"/>
      <c r="L18" s="518"/>
      <c r="M18" s="519"/>
      <c r="N18" s="492">
        <v>30</v>
      </c>
      <c r="O18" s="494"/>
      <c r="P18" s="494"/>
      <c r="Q18" s="491"/>
      <c r="R18" s="492"/>
      <c r="S18" s="494"/>
      <c r="T18" s="494"/>
      <c r="U18" s="491"/>
      <c r="V18" s="492"/>
      <c r="W18" s="20"/>
      <c r="X18" s="20"/>
      <c r="Y18" s="20"/>
      <c r="Z18" s="13"/>
      <c r="AA18" s="13"/>
    </row>
    <row r="19" spans="1:27" s="5" customFormat="1" ht="15.75" customHeight="1" x14ac:dyDescent="0.2">
      <c r="A19" s="618" t="s">
        <v>22</v>
      </c>
      <c r="B19" s="508"/>
      <c r="C19" s="591"/>
      <c r="D19" s="614" t="s">
        <v>20</v>
      </c>
      <c r="E19" s="508">
        <v>30</v>
      </c>
      <c r="F19" s="614">
        <v>2</v>
      </c>
      <c r="G19" s="508">
        <v>30</v>
      </c>
      <c r="H19" s="608"/>
      <c r="I19" s="608"/>
      <c r="J19" s="608"/>
      <c r="K19" s="623"/>
      <c r="L19" s="608"/>
      <c r="M19" s="614"/>
      <c r="N19" s="486"/>
      <c r="O19" s="591"/>
      <c r="P19" s="591"/>
      <c r="Q19" s="605"/>
      <c r="R19" s="486"/>
      <c r="S19" s="591"/>
      <c r="T19" s="591">
        <v>30</v>
      </c>
      <c r="U19" s="605"/>
      <c r="V19" s="486"/>
      <c r="W19" s="199"/>
      <c r="X19" s="199"/>
      <c r="Y19" s="199"/>
      <c r="Z19" s="13"/>
      <c r="AA19" s="13"/>
    </row>
    <row r="20" spans="1:27" s="5" customFormat="1" ht="15.75" customHeight="1" thickBot="1" x14ac:dyDescent="0.25">
      <c r="A20" s="511" t="s">
        <v>36</v>
      </c>
      <c r="B20" s="512"/>
      <c r="C20" s="497"/>
      <c r="D20" s="514" t="s">
        <v>20</v>
      </c>
      <c r="E20" s="512">
        <v>30</v>
      </c>
      <c r="F20" s="514">
        <v>3</v>
      </c>
      <c r="G20" s="512">
        <v>30</v>
      </c>
      <c r="H20" s="513"/>
      <c r="I20" s="513"/>
      <c r="J20" s="513"/>
      <c r="K20" s="48"/>
      <c r="L20" s="513"/>
      <c r="M20" s="514"/>
      <c r="N20" s="496"/>
      <c r="O20" s="497"/>
      <c r="P20" s="497">
        <v>30</v>
      </c>
      <c r="Q20" s="504"/>
      <c r="R20" s="496"/>
      <c r="S20" s="497"/>
      <c r="T20" s="497"/>
      <c r="U20" s="504"/>
      <c r="V20" s="496"/>
      <c r="W20" s="50"/>
      <c r="X20" s="50"/>
      <c r="Y20" s="50"/>
      <c r="Z20" s="13"/>
      <c r="AA20" s="13"/>
    </row>
    <row r="21" spans="1:27" s="5" customFormat="1" ht="14.25" customHeight="1" thickBot="1" x14ac:dyDescent="0.25">
      <c r="A21" s="200" t="s">
        <v>27</v>
      </c>
      <c r="B21" s="201"/>
      <c r="C21" s="193"/>
      <c r="D21" s="192"/>
      <c r="E21" s="190">
        <f>SUM(E22:E24)</f>
        <v>60</v>
      </c>
      <c r="F21" s="192">
        <f>SUM(F22:F24)</f>
        <v>10</v>
      </c>
      <c r="G21" s="190">
        <f>SUM(G22:G24)</f>
        <v>40</v>
      </c>
      <c r="H21" s="193"/>
      <c r="I21" s="193">
        <f>SUM(I22:I24)</f>
        <v>20</v>
      </c>
      <c r="J21" s="193"/>
      <c r="K21" s="202"/>
      <c r="L21" s="193"/>
      <c r="M21" s="192"/>
      <c r="N21" s="190"/>
      <c r="O21" s="193"/>
      <c r="P21" s="193">
        <f>SUM(P22:P24)</f>
        <v>40</v>
      </c>
      <c r="Q21" s="192">
        <f>SUM(Q22:Q24)</f>
        <v>20</v>
      </c>
      <c r="R21" s="190"/>
      <c r="S21" s="193"/>
      <c r="T21" s="193"/>
      <c r="U21" s="192"/>
      <c r="V21" s="190"/>
      <c r="W21" s="203"/>
      <c r="X21" s="203"/>
      <c r="Y21" s="203"/>
      <c r="Z21" s="13"/>
      <c r="AA21" s="13"/>
    </row>
    <row r="22" spans="1:27" s="37" customFormat="1" ht="15.75" customHeight="1" x14ac:dyDescent="0.2">
      <c r="A22" s="624" t="s">
        <v>176</v>
      </c>
      <c r="B22" s="507"/>
      <c r="C22" s="609"/>
      <c r="D22" s="615" t="s">
        <v>28</v>
      </c>
      <c r="E22" s="507">
        <v>20</v>
      </c>
      <c r="F22" s="615">
        <v>3</v>
      </c>
      <c r="G22" s="507">
        <v>20</v>
      </c>
      <c r="H22" s="609"/>
      <c r="I22" s="609"/>
      <c r="J22" s="609"/>
      <c r="K22" s="159"/>
      <c r="L22" s="609"/>
      <c r="M22" s="615"/>
      <c r="N22" s="485"/>
      <c r="O22" s="592"/>
      <c r="P22" s="592">
        <v>20</v>
      </c>
      <c r="Q22" s="606"/>
      <c r="R22" s="485"/>
      <c r="S22" s="592"/>
      <c r="T22" s="592"/>
      <c r="U22" s="606"/>
      <c r="V22" s="485"/>
      <c r="W22" s="188"/>
      <c r="X22" s="188"/>
      <c r="Y22" s="188"/>
      <c r="Z22" s="13"/>
      <c r="AA22" s="13"/>
    </row>
    <row r="23" spans="1:27" s="37" customFormat="1" ht="14.25" customHeight="1" x14ac:dyDescent="0.2">
      <c r="A23" s="515" t="s">
        <v>39</v>
      </c>
      <c r="B23" s="516"/>
      <c r="C23" s="509"/>
      <c r="D23" s="517" t="s">
        <v>28</v>
      </c>
      <c r="E23" s="516">
        <v>20</v>
      </c>
      <c r="F23" s="517">
        <v>3</v>
      </c>
      <c r="G23" s="516">
        <v>20</v>
      </c>
      <c r="H23" s="509"/>
      <c r="I23" s="509"/>
      <c r="J23" s="509"/>
      <c r="K23" s="518"/>
      <c r="L23" s="509"/>
      <c r="M23" s="517"/>
      <c r="N23" s="492"/>
      <c r="O23" s="31"/>
      <c r="P23" s="494">
        <v>20</v>
      </c>
      <c r="Q23" s="32"/>
      <c r="R23" s="317"/>
      <c r="S23" s="31"/>
      <c r="T23" s="31"/>
      <c r="U23" s="32"/>
      <c r="V23" s="317"/>
      <c r="W23" s="20"/>
      <c r="X23" s="20"/>
      <c r="Y23" s="20"/>
      <c r="Z23" s="13"/>
      <c r="AA23" s="13"/>
    </row>
    <row r="24" spans="1:27" s="37" customFormat="1" ht="37.5" customHeight="1" thickBot="1" x14ac:dyDescent="0.25">
      <c r="A24" s="511" t="s">
        <v>173</v>
      </c>
      <c r="B24" s="59" t="s">
        <v>132</v>
      </c>
      <c r="C24" s="513"/>
      <c r="D24" s="514" t="s">
        <v>28</v>
      </c>
      <c r="E24" s="512">
        <v>20</v>
      </c>
      <c r="F24" s="514">
        <v>4</v>
      </c>
      <c r="G24" s="512"/>
      <c r="H24" s="513"/>
      <c r="I24" s="513">
        <v>20</v>
      </c>
      <c r="J24" s="513"/>
      <c r="K24" s="48"/>
      <c r="L24" s="513"/>
      <c r="M24" s="514"/>
      <c r="N24" s="496"/>
      <c r="O24" s="52"/>
      <c r="P24" s="497"/>
      <c r="Q24" s="504">
        <v>20</v>
      </c>
      <c r="R24" s="53"/>
      <c r="S24" s="52"/>
      <c r="T24" s="52"/>
      <c r="U24" s="54"/>
      <c r="V24" s="53"/>
      <c r="W24" s="50"/>
      <c r="X24" s="50"/>
      <c r="Y24" s="50"/>
      <c r="Z24" s="13"/>
      <c r="AA24" s="13"/>
    </row>
    <row r="25" spans="1:27" s="37" customFormat="1" ht="15.75" customHeight="1" thickBot="1" x14ac:dyDescent="0.25">
      <c r="A25" s="168" t="s">
        <v>40</v>
      </c>
      <c r="B25" s="172"/>
      <c r="C25" s="175"/>
      <c r="D25" s="173"/>
      <c r="E25" s="172">
        <f>SUM(E26:E27)</f>
        <v>30</v>
      </c>
      <c r="F25" s="173">
        <f>SUM(F26:F27)</f>
        <v>4</v>
      </c>
      <c r="G25" s="172">
        <f>SUM(G26:G27)</f>
        <v>30</v>
      </c>
      <c r="H25" s="175"/>
      <c r="I25" s="175"/>
      <c r="J25" s="175"/>
      <c r="K25" s="196"/>
      <c r="L25" s="196"/>
      <c r="M25" s="197"/>
      <c r="N25" s="503"/>
      <c r="O25" s="177"/>
      <c r="P25" s="177">
        <f>SUM(P26:P27)</f>
        <v>30</v>
      </c>
      <c r="Q25" s="178"/>
      <c r="R25" s="503"/>
      <c r="S25" s="177"/>
      <c r="T25" s="177"/>
      <c r="U25" s="178"/>
      <c r="V25" s="503"/>
      <c r="W25" s="198"/>
      <c r="X25" s="198"/>
      <c r="Y25" s="198"/>
      <c r="Z25" s="13"/>
      <c r="AA25" s="13"/>
    </row>
    <row r="26" spans="1:27" s="39" customFormat="1" ht="14.25" customHeight="1" x14ac:dyDescent="0.2">
      <c r="A26" s="204" t="s">
        <v>41</v>
      </c>
      <c r="B26" s="538"/>
      <c r="C26" s="44"/>
      <c r="D26" s="534" t="s">
        <v>28</v>
      </c>
      <c r="E26" s="538">
        <v>15</v>
      </c>
      <c r="F26" s="534">
        <v>2</v>
      </c>
      <c r="G26" s="538">
        <v>15</v>
      </c>
      <c r="H26" s="533"/>
      <c r="I26" s="533"/>
      <c r="J26" s="533"/>
      <c r="K26" s="533"/>
      <c r="L26" s="533"/>
      <c r="M26" s="534"/>
      <c r="N26" s="538"/>
      <c r="O26" s="533"/>
      <c r="P26" s="533">
        <v>15</v>
      </c>
      <c r="Q26" s="534"/>
      <c r="R26" s="538"/>
      <c r="S26" s="533"/>
      <c r="T26" s="533"/>
      <c r="U26" s="534"/>
      <c r="V26" s="538"/>
      <c r="W26" s="51"/>
      <c r="X26" s="51"/>
      <c r="Y26" s="51"/>
      <c r="Z26" s="38"/>
      <c r="AA26" s="38"/>
    </row>
    <row r="27" spans="1:27" s="5" customFormat="1" ht="15.75" customHeight="1" thickBot="1" x14ac:dyDescent="0.25">
      <c r="A27" s="63" t="s">
        <v>42</v>
      </c>
      <c r="B27" s="539"/>
      <c r="C27" s="55"/>
      <c r="D27" s="564" t="s">
        <v>28</v>
      </c>
      <c r="E27" s="539">
        <v>15</v>
      </c>
      <c r="F27" s="564">
        <v>2</v>
      </c>
      <c r="G27" s="539">
        <v>15</v>
      </c>
      <c r="H27" s="540"/>
      <c r="I27" s="540"/>
      <c r="J27" s="540"/>
      <c r="K27" s="56"/>
      <c r="L27" s="56"/>
      <c r="M27" s="57"/>
      <c r="N27" s="539"/>
      <c r="O27" s="540"/>
      <c r="P27" s="540">
        <v>15</v>
      </c>
      <c r="Q27" s="564"/>
      <c r="R27" s="539"/>
      <c r="S27" s="540"/>
      <c r="T27" s="540"/>
      <c r="U27" s="564"/>
      <c r="V27" s="539"/>
      <c r="W27" s="540"/>
      <c r="X27" s="540"/>
      <c r="Y27" s="540"/>
      <c r="Z27" s="13"/>
      <c r="AA27" s="13"/>
    </row>
    <row r="28" spans="1:27" s="5" customFormat="1" ht="15" customHeight="1" thickBot="1" x14ac:dyDescent="0.25">
      <c r="A28" s="168" t="s">
        <v>43</v>
      </c>
      <c r="B28" s="206"/>
      <c r="C28" s="175"/>
      <c r="D28" s="173"/>
      <c r="E28" s="172">
        <f>SUM(E29:E32)</f>
        <v>100</v>
      </c>
      <c r="F28" s="173">
        <f>SUM(F29:F32)</f>
        <v>16</v>
      </c>
      <c r="G28" s="172"/>
      <c r="H28" s="196"/>
      <c r="I28" s="175">
        <f>SUM(I29:I32)</f>
        <v>20</v>
      </c>
      <c r="J28" s="175">
        <f>SUM(J29:J32)</f>
        <v>20</v>
      </c>
      <c r="K28" s="196">
        <f>SUM(K29:K32)</f>
        <v>60</v>
      </c>
      <c r="L28" s="196"/>
      <c r="M28" s="197"/>
      <c r="N28" s="503"/>
      <c r="O28" s="177">
        <f>SUM(O29:O32)</f>
        <v>50</v>
      </c>
      <c r="P28" s="177"/>
      <c r="Q28" s="178">
        <f>SUM(Q29:Q32)</f>
        <v>50</v>
      </c>
      <c r="R28" s="503"/>
      <c r="S28" s="177"/>
      <c r="T28" s="177"/>
      <c r="U28" s="178"/>
      <c r="V28" s="503"/>
      <c r="W28" s="177"/>
      <c r="X28" s="177"/>
      <c r="Y28" s="177"/>
      <c r="Z28" s="13"/>
      <c r="AA28" s="13"/>
    </row>
    <row r="29" spans="1:27" s="573" customFormat="1" ht="14.25" customHeight="1" x14ac:dyDescent="0.2">
      <c r="A29" s="510" t="s">
        <v>44</v>
      </c>
      <c r="B29" s="507"/>
      <c r="C29" s="506" t="s">
        <v>21</v>
      </c>
      <c r="D29" s="483"/>
      <c r="E29" s="507">
        <v>20</v>
      </c>
      <c r="F29" s="483">
        <v>4</v>
      </c>
      <c r="G29" s="507"/>
      <c r="H29" s="159"/>
      <c r="I29" s="506">
        <v>20</v>
      </c>
      <c r="J29" s="506"/>
      <c r="K29" s="159"/>
      <c r="L29" s="159"/>
      <c r="M29" s="160"/>
      <c r="N29" s="485"/>
      <c r="O29" s="481">
        <v>20</v>
      </c>
      <c r="P29" s="481"/>
      <c r="Q29" s="495"/>
      <c r="R29" s="485"/>
      <c r="S29" s="481"/>
      <c r="T29" s="481"/>
      <c r="U29" s="495"/>
      <c r="V29" s="485"/>
      <c r="W29" s="481"/>
      <c r="X29" s="481"/>
      <c r="Y29" s="481"/>
      <c r="Z29" s="17"/>
      <c r="AA29" s="17"/>
    </row>
    <row r="30" spans="1:27" s="5" customFormat="1" ht="15.75" customHeight="1" x14ac:dyDescent="0.2">
      <c r="A30" s="515" t="s">
        <v>45</v>
      </c>
      <c r="B30" s="516"/>
      <c r="C30" s="509"/>
      <c r="D30" s="517" t="s">
        <v>28</v>
      </c>
      <c r="E30" s="516">
        <v>20</v>
      </c>
      <c r="F30" s="517">
        <v>4</v>
      </c>
      <c r="G30" s="516"/>
      <c r="H30" s="518"/>
      <c r="I30" s="509"/>
      <c r="J30" s="509">
        <v>20</v>
      </c>
      <c r="K30" s="518"/>
      <c r="L30" s="518"/>
      <c r="M30" s="519"/>
      <c r="N30" s="492"/>
      <c r="O30" s="494"/>
      <c r="P30" s="494"/>
      <c r="Q30" s="491">
        <v>20</v>
      </c>
      <c r="R30" s="492"/>
      <c r="S30" s="494"/>
      <c r="T30" s="494"/>
      <c r="U30" s="491"/>
      <c r="V30" s="492"/>
      <c r="W30" s="494"/>
      <c r="X30" s="494"/>
      <c r="Y30" s="494"/>
      <c r="Z30" s="13"/>
      <c r="AA30" s="13"/>
    </row>
    <row r="31" spans="1:27" s="5" customFormat="1" ht="10.5" customHeight="1" x14ac:dyDescent="0.2">
      <c r="A31" s="731" t="s">
        <v>46</v>
      </c>
      <c r="B31" s="734" t="s">
        <v>132</v>
      </c>
      <c r="C31" s="657" t="s">
        <v>28</v>
      </c>
      <c r="D31" s="736" t="s">
        <v>241</v>
      </c>
      <c r="E31" s="651">
        <v>60</v>
      </c>
      <c r="F31" s="34">
        <v>4</v>
      </c>
      <c r="G31" s="651"/>
      <c r="H31" s="654"/>
      <c r="I31" s="657"/>
      <c r="J31" s="657"/>
      <c r="K31" s="654">
        <v>60</v>
      </c>
      <c r="L31" s="654"/>
      <c r="M31" s="732"/>
      <c r="N31" s="663"/>
      <c r="O31" s="630">
        <v>30</v>
      </c>
      <c r="P31" s="630"/>
      <c r="Q31" s="660">
        <v>30</v>
      </c>
      <c r="R31" s="663"/>
      <c r="S31" s="630"/>
      <c r="T31" s="630"/>
      <c r="U31" s="660"/>
      <c r="V31" s="663"/>
      <c r="W31" s="630"/>
      <c r="X31" s="630"/>
      <c r="Y31" s="630"/>
      <c r="Z31" s="13"/>
      <c r="AA31" s="13"/>
    </row>
    <row r="32" spans="1:27" s="5" customFormat="1" ht="10.5" customHeight="1" thickBot="1" x14ac:dyDescent="0.25">
      <c r="A32" s="703"/>
      <c r="B32" s="735"/>
      <c r="C32" s="659"/>
      <c r="D32" s="684"/>
      <c r="E32" s="653"/>
      <c r="F32" s="483">
        <v>4</v>
      </c>
      <c r="G32" s="653"/>
      <c r="H32" s="656"/>
      <c r="I32" s="659"/>
      <c r="J32" s="659"/>
      <c r="K32" s="656"/>
      <c r="L32" s="656"/>
      <c r="M32" s="733"/>
      <c r="N32" s="665"/>
      <c r="O32" s="632"/>
      <c r="P32" s="632"/>
      <c r="Q32" s="662"/>
      <c r="R32" s="665"/>
      <c r="S32" s="632"/>
      <c r="T32" s="632"/>
      <c r="U32" s="662"/>
      <c r="V32" s="665"/>
      <c r="W32" s="632"/>
      <c r="X32" s="632"/>
      <c r="Y32" s="632"/>
      <c r="Z32" s="13"/>
      <c r="AA32" s="13"/>
    </row>
    <row r="33" spans="1:27" s="5" customFormat="1" ht="15.75" customHeight="1" thickBot="1" x14ac:dyDescent="0.25">
      <c r="A33" s="189" t="s">
        <v>23</v>
      </c>
      <c r="B33" s="201"/>
      <c r="C33" s="193"/>
      <c r="D33" s="192"/>
      <c r="E33" s="190">
        <f>SUM(E34:E37)</f>
        <v>90</v>
      </c>
      <c r="F33" s="192">
        <f>SUM(F34:F37)</f>
        <v>13</v>
      </c>
      <c r="G33" s="190">
        <f>SUM(G34:G37)</f>
        <v>30</v>
      </c>
      <c r="H33" s="208"/>
      <c r="I33" s="193"/>
      <c r="J33" s="193"/>
      <c r="K33" s="202"/>
      <c r="L33" s="194">
        <f>SUM(L34:L37)</f>
        <v>60</v>
      </c>
      <c r="M33" s="209"/>
      <c r="N33" s="190"/>
      <c r="O33" s="193"/>
      <c r="P33" s="193"/>
      <c r="Q33" s="192"/>
      <c r="R33" s="190">
        <f>SUM(R34:R37)</f>
        <v>30</v>
      </c>
      <c r="S33" s="193"/>
      <c r="T33" s="193"/>
      <c r="U33" s="192">
        <f>SUM(U34:U37)</f>
        <v>15</v>
      </c>
      <c r="V33" s="190"/>
      <c r="W33" s="193">
        <f>SUM(W34:W37)</f>
        <v>15</v>
      </c>
      <c r="X33" s="193"/>
      <c r="Y33" s="193">
        <f>SUM(Y34:Y37)</f>
        <v>30</v>
      </c>
      <c r="Z33" s="13"/>
      <c r="AA33" s="13"/>
    </row>
    <row r="34" spans="1:27" s="5" customFormat="1" ht="12.75" customHeight="1" x14ac:dyDescent="0.2">
      <c r="A34" s="510" t="s">
        <v>47</v>
      </c>
      <c r="B34" s="507"/>
      <c r="C34" s="506" t="s">
        <v>20</v>
      </c>
      <c r="D34" s="483"/>
      <c r="E34" s="507">
        <v>30</v>
      </c>
      <c r="F34" s="483">
        <v>5</v>
      </c>
      <c r="G34" s="507">
        <v>30</v>
      </c>
      <c r="H34" s="207"/>
      <c r="I34" s="506"/>
      <c r="J34" s="506"/>
      <c r="K34" s="506"/>
      <c r="L34" s="25"/>
      <c r="M34" s="483"/>
      <c r="N34" s="485"/>
      <c r="O34" s="481"/>
      <c r="P34" s="481"/>
      <c r="Q34" s="495"/>
      <c r="R34" s="485">
        <v>30</v>
      </c>
      <c r="S34" s="481"/>
      <c r="T34" s="481"/>
      <c r="U34" s="495"/>
      <c r="V34" s="485"/>
      <c r="W34" s="481"/>
      <c r="X34" s="481"/>
      <c r="Y34" s="481"/>
      <c r="Z34" s="13"/>
      <c r="AA34" s="13"/>
    </row>
    <row r="35" spans="1:27" s="5" customFormat="1" ht="12.75" customHeight="1" x14ac:dyDescent="0.2">
      <c r="A35" s="636" t="s">
        <v>24</v>
      </c>
      <c r="B35" s="639" t="s">
        <v>132</v>
      </c>
      <c r="C35" s="642" t="s">
        <v>21</v>
      </c>
      <c r="D35" s="645" t="s">
        <v>177</v>
      </c>
      <c r="E35" s="648">
        <v>60</v>
      </c>
      <c r="F35" s="484">
        <v>1</v>
      </c>
      <c r="G35" s="651"/>
      <c r="H35" s="654"/>
      <c r="I35" s="657"/>
      <c r="J35" s="657"/>
      <c r="K35" s="657"/>
      <c r="L35" s="630">
        <v>60</v>
      </c>
      <c r="M35" s="736"/>
      <c r="N35" s="663"/>
      <c r="O35" s="630"/>
      <c r="P35" s="630"/>
      <c r="Q35" s="660"/>
      <c r="R35" s="663"/>
      <c r="S35" s="630"/>
      <c r="T35" s="630"/>
      <c r="U35" s="660">
        <v>15</v>
      </c>
      <c r="V35" s="663"/>
      <c r="W35" s="630">
        <v>15</v>
      </c>
      <c r="X35" s="630"/>
      <c r="Y35" s="633">
        <v>30</v>
      </c>
      <c r="Z35" s="13"/>
      <c r="AA35" s="13"/>
    </row>
    <row r="36" spans="1:27" s="5" customFormat="1" ht="12.75" customHeight="1" x14ac:dyDescent="0.2">
      <c r="A36" s="637"/>
      <c r="B36" s="640"/>
      <c r="C36" s="643"/>
      <c r="D36" s="646"/>
      <c r="E36" s="649"/>
      <c r="F36" s="35">
        <v>2</v>
      </c>
      <c r="G36" s="652"/>
      <c r="H36" s="655"/>
      <c r="I36" s="658"/>
      <c r="J36" s="658"/>
      <c r="K36" s="658"/>
      <c r="L36" s="631"/>
      <c r="M36" s="743"/>
      <c r="N36" s="664"/>
      <c r="O36" s="631"/>
      <c r="P36" s="631"/>
      <c r="Q36" s="661"/>
      <c r="R36" s="664"/>
      <c r="S36" s="631"/>
      <c r="T36" s="631"/>
      <c r="U36" s="661"/>
      <c r="V36" s="664"/>
      <c r="W36" s="631"/>
      <c r="X36" s="631"/>
      <c r="Y36" s="634"/>
      <c r="Z36" s="13"/>
      <c r="AA36" s="13"/>
    </row>
    <row r="37" spans="1:27" s="5" customFormat="1" ht="11.25" customHeight="1" thickBot="1" x14ac:dyDescent="0.25">
      <c r="A37" s="638"/>
      <c r="B37" s="641"/>
      <c r="C37" s="644"/>
      <c r="D37" s="647"/>
      <c r="E37" s="650"/>
      <c r="F37" s="477">
        <v>5</v>
      </c>
      <c r="G37" s="653"/>
      <c r="H37" s="656"/>
      <c r="I37" s="659"/>
      <c r="J37" s="659"/>
      <c r="K37" s="659"/>
      <c r="L37" s="632"/>
      <c r="M37" s="684"/>
      <c r="N37" s="665"/>
      <c r="O37" s="632"/>
      <c r="P37" s="632"/>
      <c r="Q37" s="662"/>
      <c r="R37" s="665"/>
      <c r="S37" s="632"/>
      <c r="T37" s="632"/>
      <c r="U37" s="662"/>
      <c r="V37" s="665"/>
      <c r="W37" s="632"/>
      <c r="X37" s="632"/>
      <c r="Y37" s="635"/>
      <c r="Z37" s="13"/>
      <c r="AA37" s="13"/>
    </row>
    <row r="38" spans="1:27" s="40" customFormat="1" ht="12.75" customHeight="1" x14ac:dyDescent="0.2">
      <c r="A38" s="60" t="s">
        <v>48</v>
      </c>
      <c r="B38" s="58" t="s">
        <v>132</v>
      </c>
      <c r="C38" s="45"/>
      <c r="D38" s="71" t="s">
        <v>28</v>
      </c>
      <c r="E38" s="70">
        <v>20</v>
      </c>
      <c r="F38" s="71">
        <v>2</v>
      </c>
      <c r="G38" s="70"/>
      <c r="H38" s="45"/>
      <c r="I38" s="45">
        <v>20</v>
      </c>
      <c r="J38" s="45"/>
      <c r="K38" s="45"/>
      <c r="L38" s="45"/>
      <c r="M38" s="71"/>
      <c r="N38" s="70"/>
      <c r="O38" s="45"/>
      <c r="P38" s="45"/>
      <c r="Q38" s="71">
        <v>20</v>
      </c>
      <c r="R38" s="70"/>
      <c r="S38" s="45"/>
      <c r="T38" s="45"/>
      <c r="U38" s="71"/>
      <c r="V38" s="70"/>
      <c r="W38" s="45"/>
      <c r="X38" s="45"/>
      <c r="Y38" s="45"/>
      <c r="Z38" s="38"/>
      <c r="AA38" s="38"/>
    </row>
    <row r="39" spans="1:27" s="40" customFormat="1" ht="27" customHeight="1" x14ac:dyDescent="0.2">
      <c r="A39" s="687" t="s">
        <v>182</v>
      </c>
      <c r="B39" s="690" t="s">
        <v>25</v>
      </c>
      <c r="C39" s="693" t="s">
        <v>0</v>
      </c>
      <c r="D39" s="694"/>
      <c r="E39" s="695" t="s">
        <v>18</v>
      </c>
      <c r="F39" s="698" t="s">
        <v>1</v>
      </c>
      <c r="G39" s="681" t="s">
        <v>2</v>
      </c>
      <c r="H39" s="750"/>
      <c r="I39" s="750"/>
      <c r="J39" s="750"/>
      <c r="K39" s="750"/>
      <c r="L39" s="750"/>
      <c r="M39" s="682"/>
      <c r="N39" s="666" t="s">
        <v>223</v>
      </c>
      <c r="O39" s="667"/>
      <c r="P39" s="667"/>
      <c r="Q39" s="694"/>
      <c r="R39" s="666" t="s">
        <v>224</v>
      </c>
      <c r="S39" s="667"/>
      <c r="T39" s="667"/>
      <c r="U39" s="694"/>
      <c r="V39" s="666" t="s">
        <v>225</v>
      </c>
      <c r="W39" s="667"/>
      <c r="X39" s="667"/>
      <c r="Y39" s="668"/>
      <c r="Z39" s="38"/>
      <c r="AA39" s="38"/>
    </row>
    <row r="40" spans="1:27" s="40" customFormat="1" ht="12.75" customHeight="1" x14ac:dyDescent="0.2">
      <c r="A40" s="688"/>
      <c r="B40" s="691"/>
      <c r="C40" s="669" t="s">
        <v>11</v>
      </c>
      <c r="D40" s="671" t="s">
        <v>10</v>
      </c>
      <c r="E40" s="696"/>
      <c r="F40" s="699"/>
      <c r="G40" s="673" t="s">
        <v>3</v>
      </c>
      <c r="H40" s="675" t="s">
        <v>4</v>
      </c>
      <c r="I40" s="677" t="s">
        <v>5</v>
      </c>
      <c r="J40" s="678"/>
      <c r="K40" s="675" t="s">
        <v>7</v>
      </c>
      <c r="L40" s="675" t="s">
        <v>8</v>
      </c>
      <c r="M40" s="679" t="s">
        <v>9</v>
      </c>
      <c r="N40" s="681" t="s">
        <v>12</v>
      </c>
      <c r="O40" s="678"/>
      <c r="P40" s="677" t="s">
        <v>13</v>
      </c>
      <c r="Q40" s="682"/>
      <c r="R40" s="681" t="s">
        <v>14</v>
      </c>
      <c r="S40" s="678"/>
      <c r="T40" s="677" t="s">
        <v>15</v>
      </c>
      <c r="U40" s="682"/>
      <c r="V40" s="681" t="s">
        <v>16</v>
      </c>
      <c r="W40" s="678"/>
      <c r="X40" s="677" t="s">
        <v>17</v>
      </c>
      <c r="Y40" s="678"/>
      <c r="Z40" s="38"/>
      <c r="AA40" s="38"/>
    </row>
    <row r="41" spans="1:27" s="40" customFormat="1" ht="11.25" customHeight="1" thickBot="1" x14ac:dyDescent="0.25">
      <c r="A41" s="689"/>
      <c r="B41" s="692"/>
      <c r="C41" s="670"/>
      <c r="D41" s="672"/>
      <c r="E41" s="697"/>
      <c r="F41" s="700"/>
      <c r="G41" s="674"/>
      <c r="H41" s="676"/>
      <c r="I41" s="489" t="s">
        <v>6</v>
      </c>
      <c r="J41" s="489" t="s">
        <v>3</v>
      </c>
      <c r="K41" s="676"/>
      <c r="L41" s="676"/>
      <c r="M41" s="680"/>
      <c r="N41" s="488" t="s">
        <v>19</v>
      </c>
      <c r="O41" s="489" t="s">
        <v>5</v>
      </c>
      <c r="P41" s="489" t="s">
        <v>19</v>
      </c>
      <c r="Q41" s="490" t="s">
        <v>5</v>
      </c>
      <c r="R41" s="488" t="s">
        <v>19</v>
      </c>
      <c r="S41" s="489" t="s">
        <v>5</v>
      </c>
      <c r="T41" s="489" t="s">
        <v>19</v>
      </c>
      <c r="U41" s="490" t="s">
        <v>5</v>
      </c>
      <c r="V41" s="488" t="s">
        <v>19</v>
      </c>
      <c r="W41" s="489" t="s">
        <v>5</v>
      </c>
      <c r="X41" s="489" t="s">
        <v>19</v>
      </c>
      <c r="Y41" s="489" t="s">
        <v>5</v>
      </c>
      <c r="Z41" s="38"/>
      <c r="AA41" s="38"/>
    </row>
    <row r="42" spans="1:27" s="40" customFormat="1" ht="12" thickBot="1" x14ac:dyDescent="0.25">
      <c r="A42" s="211" t="s">
        <v>133</v>
      </c>
      <c r="B42" s="190"/>
      <c r="C42" s="193"/>
      <c r="D42" s="192"/>
      <c r="E42" s="190">
        <f>SUM(E43:E45)</f>
        <v>60</v>
      </c>
      <c r="F42" s="192">
        <f>SUM(F43:F45)</f>
        <v>6</v>
      </c>
      <c r="G42" s="503">
        <f>SUM(G43:G45)</f>
        <v>40</v>
      </c>
      <c r="H42" s="212"/>
      <c r="I42" s="177">
        <f>SUM(I43:I45)</f>
        <v>20</v>
      </c>
      <c r="J42" s="177"/>
      <c r="K42" s="177"/>
      <c r="L42" s="177"/>
      <c r="M42" s="197"/>
      <c r="N42" s="213"/>
      <c r="O42" s="177"/>
      <c r="P42" s="177"/>
      <c r="Q42" s="178"/>
      <c r="R42" s="503">
        <f>SUM(R43:R45)</f>
        <v>40</v>
      </c>
      <c r="S42" s="177">
        <f>SUM(S43:S45)</f>
        <v>20</v>
      </c>
      <c r="T42" s="177"/>
      <c r="U42" s="178"/>
      <c r="V42" s="503"/>
      <c r="W42" s="177"/>
      <c r="X42" s="212"/>
      <c r="Y42" s="212"/>
      <c r="Z42" s="38"/>
      <c r="AA42" s="38"/>
    </row>
    <row r="43" spans="1:27" s="40" customFormat="1" x14ac:dyDescent="0.2">
      <c r="A43" s="624" t="s">
        <v>50</v>
      </c>
      <c r="B43" s="538"/>
      <c r="C43" s="617" t="s">
        <v>28</v>
      </c>
      <c r="D43" s="612"/>
      <c r="E43" s="538">
        <v>20</v>
      </c>
      <c r="F43" s="612">
        <v>2</v>
      </c>
      <c r="G43" s="507"/>
      <c r="H43" s="210"/>
      <c r="I43" s="609">
        <v>20</v>
      </c>
      <c r="J43" s="609"/>
      <c r="K43" s="609"/>
      <c r="L43" s="609"/>
      <c r="M43" s="615"/>
      <c r="N43" s="485"/>
      <c r="O43" s="592"/>
      <c r="P43" s="592"/>
      <c r="Q43" s="606"/>
      <c r="R43" s="485"/>
      <c r="S43" s="592">
        <v>20</v>
      </c>
      <c r="T43" s="592"/>
      <c r="U43" s="606"/>
      <c r="V43" s="485"/>
      <c r="W43" s="592"/>
      <c r="X43" s="613"/>
      <c r="Y43" s="613"/>
      <c r="Z43" s="38"/>
      <c r="AA43" s="38"/>
    </row>
    <row r="44" spans="1:27" s="40" customFormat="1" x14ac:dyDescent="0.2">
      <c r="A44" s="515" t="s">
        <v>51</v>
      </c>
      <c r="B44" s="516"/>
      <c r="C44" s="509" t="s">
        <v>28</v>
      </c>
      <c r="D44" s="517"/>
      <c r="E44" s="516">
        <v>20</v>
      </c>
      <c r="F44" s="517">
        <v>2</v>
      </c>
      <c r="G44" s="516">
        <v>20</v>
      </c>
      <c r="H44" s="2"/>
      <c r="I44" s="509"/>
      <c r="J44" s="509"/>
      <c r="K44" s="509"/>
      <c r="L44" s="509"/>
      <c r="M44" s="517"/>
      <c r="N44" s="492"/>
      <c r="O44" s="494"/>
      <c r="P44" s="494"/>
      <c r="Q44" s="491"/>
      <c r="R44" s="492">
        <v>20</v>
      </c>
      <c r="S44" s="494"/>
      <c r="T44" s="494"/>
      <c r="U44" s="491"/>
      <c r="V44" s="492"/>
      <c r="W44" s="494"/>
      <c r="X44" s="487"/>
      <c r="Y44" s="487"/>
      <c r="Z44" s="38"/>
      <c r="AA44" s="38"/>
    </row>
    <row r="45" spans="1:27" s="40" customFormat="1" ht="12" thickBot="1" x14ac:dyDescent="0.25">
      <c r="A45" s="63" t="s">
        <v>52</v>
      </c>
      <c r="B45" s="539"/>
      <c r="C45" s="540" t="s">
        <v>28</v>
      </c>
      <c r="D45" s="564"/>
      <c r="E45" s="539">
        <v>20</v>
      </c>
      <c r="F45" s="564">
        <v>2</v>
      </c>
      <c r="G45" s="539">
        <v>20</v>
      </c>
      <c r="H45" s="55"/>
      <c r="I45" s="55"/>
      <c r="J45" s="55"/>
      <c r="K45" s="55"/>
      <c r="L45" s="55"/>
      <c r="M45" s="67"/>
      <c r="N45" s="68"/>
      <c r="O45" s="55"/>
      <c r="P45" s="55"/>
      <c r="Q45" s="67"/>
      <c r="R45" s="539">
        <v>20</v>
      </c>
      <c r="S45" s="55"/>
      <c r="T45" s="540"/>
      <c r="U45" s="67"/>
      <c r="V45" s="68"/>
      <c r="W45" s="55"/>
      <c r="X45" s="55"/>
      <c r="Y45" s="55"/>
      <c r="Z45" s="38"/>
      <c r="AA45" s="38"/>
    </row>
    <row r="46" spans="1:27" s="40" customFormat="1" ht="12" thickBot="1" x14ac:dyDescent="0.25">
      <c r="A46" s="189" t="s">
        <v>138</v>
      </c>
      <c r="B46" s="190"/>
      <c r="C46" s="193"/>
      <c r="D46" s="192"/>
      <c r="E46" s="190">
        <f>SUM(E47:E49)</f>
        <v>55</v>
      </c>
      <c r="F46" s="192">
        <f>SUM(F47:F49)</f>
        <v>9</v>
      </c>
      <c r="G46" s="190">
        <f>SUM(G47:G49)</f>
        <v>55</v>
      </c>
      <c r="H46" s="214"/>
      <c r="I46" s="193"/>
      <c r="J46" s="193"/>
      <c r="K46" s="193"/>
      <c r="L46" s="193"/>
      <c r="M46" s="192"/>
      <c r="N46" s="190"/>
      <c r="O46" s="193"/>
      <c r="P46" s="193">
        <v>20</v>
      </c>
      <c r="Q46" s="192"/>
      <c r="R46" s="190">
        <f>SUM(R47:R49)</f>
        <v>35</v>
      </c>
      <c r="S46" s="193"/>
      <c r="T46" s="193"/>
      <c r="U46" s="192"/>
      <c r="V46" s="190"/>
      <c r="W46" s="193"/>
      <c r="X46" s="194"/>
      <c r="Y46" s="194"/>
      <c r="Z46" s="38"/>
      <c r="AA46" s="38"/>
    </row>
    <row r="47" spans="1:27" s="40" customFormat="1" x14ac:dyDescent="0.2">
      <c r="A47" s="624" t="s">
        <v>53</v>
      </c>
      <c r="B47" s="507"/>
      <c r="C47" s="609"/>
      <c r="D47" s="615" t="s">
        <v>20</v>
      </c>
      <c r="E47" s="507">
        <v>20</v>
      </c>
      <c r="F47" s="615">
        <v>3</v>
      </c>
      <c r="G47" s="507">
        <v>20</v>
      </c>
      <c r="H47" s="210"/>
      <c r="I47" s="609"/>
      <c r="J47" s="609"/>
      <c r="K47" s="609"/>
      <c r="L47" s="609"/>
      <c r="M47" s="615"/>
      <c r="N47" s="485"/>
      <c r="O47" s="592"/>
      <c r="P47" s="592">
        <v>20</v>
      </c>
      <c r="Q47" s="606"/>
      <c r="R47" s="485"/>
      <c r="S47" s="592"/>
      <c r="T47" s="592"/>
      <c r="U47" s="606"/>
      <c r="V47" s="485"/>
      <c r="W47" s="592"/>
      <c r="X47" s="613"/>
      <c r="Y47" s="613"/>
      <c r="Z47" s="38"/>
      <c r="AA47" s="38"/>
    </row>
    <row r="48" spans="1:27" s="40" customFormat="1" x14ac:dyDescent="0.2">
      <c r="A48" s="515" t="s">
        <v>54</v>
      </c>
      <c r="B48" s="516"/>
      <c r="C48" s="509" t="s">
        <v>28</v>
      </c>
      <c r="D48" s="517"/>
      <c r="E48" s="516">
        <v>20</v>
      </c>
      <c r="F48" s="517">
        <v>3</v>
      </c>
      <c r="G48" s="516">
        <v>20</v>
      </c>
      <c r="H48" s="2"/>
      <c r="I48" s="509"/>
      <c r="J48" s="509"/>
      <c r="K48" s="509"/>
      <c r="L48" s="509"/>
      <c r="M48" s="517"/>
      <c r="N48" s="492"/>
      <c r="O48" s="494"/>
      <c r="P48" s="494"/>
      <c r="Q48" s="491"/>
      <c r="R48" s="492">
        <v>20</v>
      </c>
      <c r="S48" s="494"/>
      <c r="T48" s="494"/>
      <c r="U48" s="491"/>
      <c r="V48" s="492"/>
      <c r="W48" s="494"/>
      <c r="X48" s="487"/>
      <c r="Y48" s="487"/>
      <c r="Z48" s="38"/>
      <c r="AA48" s="38"/>
    </row>
    <row r="49" spans="1:27" s="40" customFormat="1" ht="12" thickBot="1" x14ac:dyDescent="0.25">
      <c r="A49" s="511" t="s">
        <v>55</v>
      </c>
      <c r="B49" s="512"/>
      <c r="C49" s="513" t="s">
        <v>28</v>
      </c>
      <c r="D49" s="514"/>
      <c r="E49" s="512">
        <v>15</v>
      </c>
      <c r="F49" s="514">
        <v>3</v>
      </c>
      <c r="G49" s="512">
        <v>15</v>
      </c>
      <c r="H49" s="69"/>
      <c r="I49" s="513"/>
      <c r="J49" s="513"/>
      <c r="K49" s="513"/>
      <c r="L49" s="513"/>
      <c r="M49" s="514"/>
      <c r="N49" s="496"/>
      <c r="O49" s="497"/>
      <c r="P49" s="497"/>
      <c r="Q49" s="504"/>
      <c r="R49" s="496">
        <v>15</v>
      </c>
      <c r="S49" s="497"/>
      <c r="T49" s="497"/>
      <c r="U49" s="504"/>
      <c r="V49" s="496"/>
      <c r="W49" s="497"/>
      <c r="X49" s="505"/>
      <c r="Y49" s="505"/>
      <c r="Z49" s="38"/>
      <c r="AA49" s="38"/>
    </row>
    <row r="50" spans="1:27" s="40" customFormat="1" ht="12" thickBot="1" x14ac:dyDescent="0.25">
      <c r="A50" s="189" t="s">
        <v>161</v>
      </c>
      <c r="B50" s="190"/>
      <c r="C50" s="193"/>
      <c r="D50" s="192"/>
      <c r="E50" s="190">
        <f>SUM(E51:E55)</f>
        <v>90</v>
      </c>
      <c r="F50" s="192">
        <f>SUM(F51:F55)</f>
        <v>11</v>
      </c>
      <c r="G50" s="190">
        <f>SUM(G51:G55)</f>
        <v>10</v>
      </c>
      <c r="H50" s="214"/>
      <c r="I50" s="193">
        <f>SUM(I51:I55)</f>
        <v>80</v>
      </c>
      <c r="J50" s="193"/>
      <c r="K50" s="193"/>
      <c r="L50" s="193"/>
      <c r="M50" s="192"/>
      <c r="N50" s="190"/>
      <c r="O50" s="193"/>
      <c r="P50" s="193"/>
      <c r="Q50" s="192"/>
      <c r="R50" s="190"/>
      <c r="S50" s="193"/>
      <c r="T50" s="193"/>
      <c r="U50" s="192"/>
      <c r="V50" s="190"/>
      <c r="W50" s="193"/>
      <c r="X50" s="194">
        <f>SUM(X51:X55)</f>
        <v>10</v>
      </c>
      <c r="Y50" s="194">
        <f>SUM(Y51:Y55)</f>
        <v>80</v>
      </c>
      <c r="Z50" s="38"/>
      <c r="AA50" s="38"/>
    </row>
    <row r="51" spans="1:27" s="40" customFormat="1" x14ac:dyDescent="0.2">
      <c r="A51" s="702" t="s">
        <v>56</v>
      </c>
      <c r="B51" s="704"/>
      <c r="C51" s="701"/>
      <c r="D51" s="683" t="s">
        <v>29</v>
      </c>
      <c r="E51" s="704">
        <v>30</v>
      </c>
      <c r="F51" s="215">
        <v>2</v>
      </c>
      <c r="G51" s="704">
        <v>10</v>
      </c>
      <c r="H51" s="705"/>
      <c r="I51" s="701">
        <v>20</v>
      </c>
      <c r="J51" s="701"/>
      <c r="K51" s="701"/>
      <c r="L51" s="701"/>
      <c r="M51" s="683"/>
      <c r="N51" s="685"/>
      <c r="O51" s="686"/>
      <c r="P51" s="686"/>
      <c r="Q51" s="719"/>
      <c r="R51" s="685"/>
      <c r="S51" s="686"/>
      <c r="T51" s="686"/>
      <c r="U51" s="719"/>
      <c r="V51" s="685"/>
      <c r="W51" s="686"/>
      <c r="X51" s="716">
        <v>10</v>
      </c>
      <c r="Y51" s="716">
        <v>20</v>
      </c>
      <c r="Z51" s="38"/>
      <c r="AA51" s="38"/>
    </row>
    <row r="52" spans="1:27" s="40" customFormat="1" x14ac:dyDescent="0.2">
      <c r="A52" s="727"/>
      <c r="B52" s="728"/>
      <c r="C52" s="723"/>
      <c r="D52" s="729"/>
      <c r="E52" s="728"/>
      <c r="F52" s="615">
        <v>3</v>
      </c>
      <c r="G52" s="728"/>
      <c r="H52" s="730"/>
      <c r="I52" s="723"/>
      <c r="J52" s="723"/>
      <c r="K52" s="723"/>
      <c r="L52" s="723"/>
      <c r="M52" s="729"/>
      <c r="N52" s="708"/>
      <c r="O52" s="715"/>
      <c r="P52" s="715"/>
      <c r="Q52" s="707"/>
      <c r="R52" s="708"/>
      <c r="S52" s="715"/>
      <c r="T52" s="715"/>
      <c r="U52" s="707"/>
      <c r="V52" s="708"/>
      <c r="W52" s="715"/>
      <c r="X52" s="720"/>
      <c r="Y52" s="720"/>
      <c r="Z52" s="38"/>
      <c r="AA52" s="38"/>
    </row>
    <row r="53" spans="1:27" s="40" customFormat="1" x14ac:dyDescent="0.2">
      <c r="A53" s="515" t="s">
        <v>57</v>
      </c>
      <c r="B53" s="516"/>
      <c r="C53" s="509"/>
      <c r="D53" s="517" t="s">
        <v>28</v>
      </c>
      <c r="E53" s="516">
        <v>20</v>
      </c>
      <c r="F53" s="517">
        <v>2</v>
      </c>
      <c r="G53" s="516"/>
      <c r="H53" s="2"/>
      <c r="I53" s="509">
        <v>20</v>
      </c>
      <c r="J53" s="509"/>
      <c r="K53" s="509"/>
      <c r="L53" s="509"/>
      <c r="M53" s="517"/>
      <c r="N53" s="492"/>
      <c r="O53" s="494"/>
      <c r="P53" s="494"/>
      <c r="Q53" s="491"/>
      <c r="R53" s="492"/>
      <c r="S53" s="494"/>
      <c r="T53" s="494"/>
      <c r="U53" s="491"/>
      <c r="V53" s="492"/>
      <c r="W53" s="494"/>
      <c r="X53" s="487"/>
      <c r="Y53" s="487">
        <v>20</v>
      </c>
      <c r="Z53" s="38"/>
      <c r="AA53" s="38"/>
    </row>
    <row r="54" spans="1:27" s="40" customFormat="1" x14ac:dyDescent="0.2">
      <c r="A54" s="515" t="s">
        <v>58</v>
      </c>
      <c r="B54" s="516"/>
      <c r="C54" s="509"/>
      <c r="D54" s="517" t="s">
        <v>28</v>
      </c>
      <c r="E54" s="516">
        <v>20</v>
      </c>
      <c r="F54" s="517">
        <v>2</v>
      </c>
      <c r="G54" s="516"/>
      <c r="H54" s="2"/>
      <c r="I54" s="509">
        <v>20</v>
      </c>
      <c r="J54" s="509"/>
      <c r="K54" s="509"/>
      <c r="L54" s="509"/>
      <c r="M54" s="517"/>
      <c r="N54" s="492"/>
      <c r="O54" s="494"/>
      <c r="P54" s="494"/>
      <c r="Q54" s="491"/>
      <c r="R54" s="492"/>
      <c r="S54" s="494"/>
      <c r="T54" s="494"/>
      <c r="U54" s="491"/>
      <c r="V54" s="492"/>
      <c r="W54" s="494"/>
      <c r="X54" s="487"/>
      <c r="Y54" s="487">
        <v>20</v>
      </c>
      <c r="Z54" s="38"/>
      <c r="AA54" s="38"/>
    </row>
    <row r="55" spans="1:27" s="40" customFormat="1" ht="12" thickBot="1" x14ac:dyDescent="0.25">
      <c r="A55" s="511" t="s">
        <v>59</v>
      </c>
      <c r="B55" s="512"/>
      <c r="C55" s="513"/>
      <c r="D55" s="514" t="s">
        <v>28</v>
      </c>
      <c r="E55" s="512">
        <v>20</v>
      </c>
      <c r="F55" s="514">
        <v>2</v>
      </c>
      <c r="G55" s="512"/>
      <c r="H55" s="69"/>
      <c r="I55" s="513">
        <v>20</v>
      </c>
      <c r="J55" s="513"/>
      <c r="K55" s="513"/>
      <c r="L55" s="513"/>
      <c r="M55" s="514"/>
      <c r="N55" s="496"/>
      <c r="O55" s="497"/>
      <c r="P55" s="497"/>
      <c r="Q55" s="504"/>
      <c r="R55" s="496"/>
      <c r="S55" s="497"/>
      <c r="T55" s="497"/>
      <c r="U55" s="504"/>
      <c r="V55" s="496"/>
      <c r="W55" s="497"/>
      <c r="X55" s="505"/>
      <c r="Y55" s="505">
        <v>20</v>
      </c>
      <c r="Z55" s="38"/>
      <c r="AA55" s="38"/>
    </row>
    <row r="56" spans="1:27" s="40" customFormat="1" ht="12" thickBot="1" x14ac:dyDescent="0.25">
      <c r="A56" s="168" t="s">
        <v>159</v>
      </c>
      <c r="B56" s="172"/>
      <c r="C56" s="175"/>
      <c r="D56" s="173"/>
      <c r="E56" s="172">
        <f>SUM(E57:E58)</f>
        <v>20</v>
      </c>
      <c r="F56" s="173">
        <f>SUM(F57:F58)</f>
        <v>3</v>
      </c>
      <c r="G56" s="172">
        <f>SUM(G57:G58)</f>
        <v>10</v>
      </c>
      <c r="H56" s="216"/>
      <c r="I56" s="175">
        <f>SUM(I57:I58)</f>
        <v>10</v>
      </c>
      <c r="J56" s="175"/>
      <c r="K56" s="175"/>
      <c r="L56" s="175"/>
      <c r="M56" s="173"/>
      <c r="N56" s="616"/>
      <c r="O56" s="177"/>
      <c r="P56" s="177"/>
      <c r="Q56" s="178"/>
      <c r="R56" s="616"/>
      <c r="S56" s="177"/>
      <c r="T56" s="177"/>
      <c r="U56" s="178"/>
      <c r="V56" s="616">
        <f>SUM(V57:V58)</f>
        <v>10</v>
      </c>
      <c r="W56" s="177">
        <f>SUM(W57:W58)</f>
        <v>10</v>
      </c>
      <c r="X56" s="212"/>
      <c r="Y56" s="212"/>
      <c r="Z56" s="38"/>
      <c r="AA56" s="38"/>
    </row>
    <row r="57" spans="1:27" s="40" customFormat="1" x14ac:dyDescent="0.2">
      <c r="A57" s="702" t="s">
        <v>61</v>
      </c>
      <c r="B57" s="704"/>
      <c r="C57" s="701" t="s">
        <v>29</v>
      </c>
      <c r="D57" s="683"/>
      <c r="E57" s="704">
        <v>20</v>
      </c>
      <c r="F57" s="215">
        <v>1</v>
      </c>
      <c r="G57" s="704">
        <v>10</v>
      </c>
      <c r="H57" s="705"/>
      <c r="I57" s="701">
        <v>10</v>
      </c>
      <c r="J57" s="701"/>
      <c r="K57" s="701"/>
      <c r="L57" s="701"/>
      <c r="M57" s="683"/>
      <c r="N57" s="685"/>
      <c r="O57" s="686"/>
      <c r="P57" s="686"/>
      <c r="Q57" s="719"/>
      <c r="R57" s="685"/>
      <c r="S57" s="686"/>
      <c r="T57" s="686"/>
      <c r="U57" s="719"/>
      <c r="V57" s="685">
        <v>10</v>
      </c>
      <c r="W57" s="686">
        <v>10</v>
      </c>
      <c r="X57" s="716"/>
      <c r="Y57" s="716"/>
      <c r="Z57" s="38"/>
      <c r="AA57" s="38"/>
    </row>
    <row r="58" spans="1:27" s="40" customFormat="1" ht="12" thickBot="1" x14ac:dyDescent="0.25">
      <c r="A58" s="703"/>
      <c r="B58" s="653"/>
      <c r="C58" s="659"/>
      <c r="D58" s="684"/>
      <c r="E58" s="653"/>
      <c r="F58" s="619">
        <v>2</v>
      </c>
      <c r="G58" s="653"/>
      <c r="H58" s="706"/>
      <c r="I58" s="659"/>
      <c r="J58" s="659"/>
      <c r="K58" s="659"/>
      <c r="L58" s="659"/>
      <c r="M58" s="684"/>
      <c r="N58" s="665"/>
      <c r="O58" s="632"/>
      <c r="P58" s="632"/>
      <c r="Q58" s="662"/>
      <c r="R58" s="665"/>
      <c r="S58" s="632"/>
      <c r="T58" s="632"/>
      <c r="U58" s="662"/>
      <c r="V58" s="665"/>
      <c r="W58" s="632"/>
      <c r="X58" s="635"/>
      <c r="Y58" s="635"/>
      <c r="Z58" s="38"/>
      <c r="AA58" s="38"/>
    </row>
    <row r="59" spans="1:27" s="40" customFormat="1" x14ac:dyDescent="0.2">
      <c r="A59" s="583" t="s">
        <v>234</v>
      </c>
      <c r="B59" s="584"/>
      <c r="C59" s="585"/>
      <c r="D59" s="586" t="s">
        <v>21</v>
      </c>
      <c r="E59" s="584">
        <v>30</v>
      </c>
      <c r="F59" s="586">
        <v>2</v>
      </c>
      <c r="G59" s="584"/>
      <c r="H59" s="587"/>
      <c r="I59" s="585"/>
      <c r="J59" s="585"/>
      <c r="K59" s="585"/>
      <c r="L59" s="585"/>
      <c r="M59" s="586"/>
      <c r="N59" s="97"/>
      <c r="O59" s="98"/>
      <c r="P59" s="98"/>
      <c r="Q59" s="99"/>
      <c r="R59" s="97"/>
      <c r="S59" s="98"/>
      <c r="T59" s="98"/>
      <c r="U59" s="99"/>
      <c r="V59" s="97"/>
      <c r="W59" s="98">
        <v>30</v>
      </c>
      <c r="X59" s="117"/>
      <c r="Y59" s="117"/>
      <c r="Z59" s="38"/>
      <c r="AA59" s="38"/>
    </row>
    <row r="60" spans="1:27" s="40" customFormat="1" ht="18.95" customHeight="1" x14ac:dyDescent="0.2">
      <c r="A60" s="64" t="s">
        <v>232</v>
      </c>
      <c r="B60" s="28"/>
      <c r="C60" s="30"/>
      <c r="D60" s="27"/>
      <c r="E60" s="28">
        <v>60</v>
      </c>
      <c r="F60" s="588" t="s">
        <v>233</v>
      </c>
      <c r="G60" s="28"/>
      <c r="H60" s="589"/>
      <c r="I60" s="30"/>
      <c r="J60" s="30"/>
      <c r="K60" s="30"/>
      <c r="L60" s="30"/>
      <c r="M60" s="27"/>
      <c r="N60" s="317"/>
      <c r="O60" s="31"/>
      <c r="P60" s="31"/>
      <c r="Q60" s="32"/>
      <c r="R60" s="317"/>
      <c r="S60" s="31"/>
      <c r="T60" s="31"/>
      <c r="U60" s="32"/>
      <c r="V60" s="317">
        <v>10</v>
      </c>
      <c r="W60" s="31">
        <v>20</v>
      </c>
      <c r="X60" s="33">
        <v>10</v>
      </c>
      <c r="Y60" s="33">
        <v>20</v>
      </c>
      <c r="Z60" s="38"/>
      <c r="AA60" s="38"/>
    </row>
    <row r="61" spans="1:27" s="40" customFormat="1" x14ac:dyDescent="0.2">
      <c r="A61" s="61" t="s">
        <v>78</v>
      </c>
      <c r="B61" s="47"/>
      <c r="C61" s="25"/>
      <c r="D61" s="46" t="s">
        <v>28</v>
      </c>
      <c r="E61" s="47">
        <v>15</v>
      </c>
      <c r="F61" s="46">
        <v>2</v>
      </c>
      <c r="G61" s="47"/>
      <c r="H61" s="420">
        <v>15</v>
      </c>
      <c r="I61" s="25"/>
      <c r="J61" s="25"/>
      <c r="K61" s="25"/>
      <c r="L61" s="25"/>
      <c r="M61" s="46"/>
      <c r="N61" s="8"/>
      <c r="O61" s="593"/>
      <c r="P61" s="593"/>
      <c r="Q61" s="594"/>
      <c r="R61" s="8"/>
      <c r="S61" s="593"/>
      <c r="T61" s="593">
        <v>15</v>
      </c>
      <c r="U61" s="594"/>
      <c r="V61" s="8"/>
      <c r="W61" s="593"/>
      <c r="X61" s="66"/>
      <c r="Y61" s="66"/>
      <c r="Z61" s="38"/>
      <c r="AA61" s="38"/>
    </row>
    <row r="62" spans="1:27" s="40" customFormat="1" x14ac:dyDescent="0.2">
      <c r="A62" s="61" t="s">
        <v>81</v>
      </c>
      <c r="B62" s="47" t="s">
        <v>82</v>
      </c>
      <c r="C62" s="25"/>
      <c r="D62" s="46"/>
      <c r="E62" s="47">
        <v>30</v>
      </c>
      <c r="F62" s="46">
        <v>2</v>
      </c>
      <c r="G62" s="47"/>
      <c r="H62" s="420"/>
      <c r="I62" s="25"/>
      <c r="J62" s="25"/>
      <c r="K62" s="25"/>
      <c r="L62" s="25"/>
      <c r="M62" s="46">
        <v>30</v>
      </c>
      <c r="N62" s="8"/>
      <c r="O62" s="593"/>
      <c r="P62" s="593"/>
      <c r="Q62" s="594"/>
      <c r="R62" s="8"/>
      <c r="S62" s="593">
        <v>30</v>
      </c>
      <c r="T62" s="593"/>
      <c r="U62" s="594"/>
      <c r="V62" s="8"/>
      <c r="W62" s="593"/>
      <c r="X62" s="66"/>
      <c r="Y62" s="66"/>
      <c r="Z62" s="38"/>
      <c r="AA62" s="38"/>
    </row>
    <row r="63" spans="1:27" s="40" customFormat="1" x14ac:dyDescent="0.2">
      <c r="A63" s="64" t="s">
        <v>81</v>
      </c>
      <c r="B63" s="28" t="s">
        <v>83</v>
      </c>
      <c r="C63" s="30" t="s">
        <v>21</v>
      </c>
      <c r="D63" s="27"/>
      <c r="E63" s="28">
        <v>50</v>
      </c>
      <c r="F63" s="27">
        <v>4</v>
      </c>
      <c r="G63" s="28"/>
      <c r="H63" s="29"/>
      <c r="I63" s="30"/>
      <c r="J63" s="30"/>
      <c r="K63" s="30"/>
      <c r="L63" s="30"/>
      <c r="M63" s="27">
        <v>50</v>
      </c>
      <c r="N63" s="317"/>
      <c r="O63" s="31"/>
      <c r="P63" s="31"/>
      <c r="Q63" s="32"/>
      <c r="R63" s="317"/>
      <c r="S63" s="31"/>
      <c r="T63" s="31"/>
      <c r="U63" s="32"/>
      <c r="V63" s="317"/>
      <c r="W63" s="31">
        <v>50</v>
      </c>
      <c r="X63" s="33"/>
      <c r="Y63" s="33"/>
      <c r="Z63" s="38"/>
      <c r="AA63" s="38"/>
    </row>
    <row r="64" spans="1:27" s="40" customFormat="1" ht="12" thickBot="1" x14ac:dyDescent="0.25">
      <c r="A64" s="72" t="s">
        <v>81</v>
      </c>
      <c r="B64" s="73" t="s">
        <v>221</v>
      </c>
      <c r="C64" s="74"/>
      <c r="D64" s="75" t="s">
        <v>21</v>
      </c>
      <c r="E64" s="73">
        <v>120</v>
      </c>
      <c r="F64" s="75">
        <v>8</v>
      </c>
      <c r="G64" s="73"/>
      <c r="H64" s="76"/>
      <c r="I64" s="74"/>
      <c r="J64" s="74"/>
      <c r="K64" s="74"/>
      <c r="L64" s="74"/>
      <c r="M64" s="75">
        <v>120</v>
      </c>
      <c r="N64" s="53"/>
      <c r="O64" s="52"/>
      <c r="P64" s="52"/>
      <c r="Q64" s="54"/>
      <c r="R64" s="53"/>
      <c r="S64" s="52"/>
      <c r="T64" s="52"/>
      <c r="U64" s="54"/>
      <c r="V64" s="53"/>
      <c r="W64" s="52"/>
      <c r="X64" s="77"/>
      <c r="Y64" s="77">
        <v>120</v>
      </c>
      <c r="Z64" s="38"/>
      <c r="AA64" s="38"/>
    </row>
    <row r="65" spans="1:27" s="40" customFormat="1" x14ac:dyDescent="0.2">
      <c r="A65" s="529" t="s">
        <v>238</v>
      </c>
      <c r="B65" s="120"/>
      <c r="C65" s="525"/>
      <c r="D65" s="121"/>
      <c r="E65" s="524">
        <f>SUM(E10,E16,E21,E25,E28,E33,E38,E42,E46,E50,E56,E59:E61)</f>
        <v>850</v>
      </c>
      <c r="F65" s="526"/>
      <c r="G65" s="524">
        <f>SUM(G10,G16,G21,G25,G33,G42,G46,G50,G56,G61)</f>
        <v>435</v>
      </c>
      <c r="H65" s="122"/>
      <c r="I65" s="525">
        <f>SUM(I10+I16+I21+I25+I28+I33+I38+I42+I46+I50+I56)</f>
        <v>170</v>
      </c>
      <c r="J65" s="525">
        <f>SUM(J10+J16+J21+J25+J28+J33+J38+J42+J50+J56)</f>
        <v>20</v>
      </c>
      <c r="K65" s="525">
        <f>SUM(K10+K16+K21+K25+K28+K33+K38+K42+K46+K50+K56)</f>
        <v>60</v>
      </c>
      <c r="L65" s="525">
        <f>SUM(L10+L16+L21+L25+L28+L33+L38+L42+L46+L50+L56)</f>
        <v>60</v>
      </c>
      <c r="M65" s="123"/>
      <c r="N65" s="744">
        <f>SUM(N10,N16,O28,N46)</f>
        <v>210</v>
      </c>
      <c r="O65" s="745"/>
      <c r="P65" s="746">
        <f>SUM(P16,P21,Q21,P25,P46,Q28,Q38,Q62)</f>
        <v>210</v>
      </c>
      <c r="Q65" s="747"/>
      <c r="R65" s="744">
        <f>SUM(R33,R42:S42,R46)</f>
        <v>125</v>
      </c>
      <c r="S65" s="745"/>
      <c r="T65" s="746">
        <f>SUM(U33,T16,T42,T46,T61)</f>
        <v>60</v>
      </c>
      <c r="U65" s="747"/>
      <c r="V65" s="744">
        <f>SUM(W33,V56:W56,W59,V60,W60)</f>
        <v>95</v>
      </c>
      <c r="W65" s="745"/>
      <c r="X65" s="748">
        <f>SUM(Y33,X50:Y50,X60,Y60)</f>
        <v>150</v>
      </c>
      <c r="Y65" s="749"/>
      <c r="Z65" s="38"/>
      <c r="AA65" s="38"/>
    </row>
    <row r="66" spans="1:27" s="5" customFormat="1" ht="11.25" customHeight="1" x14ac:dyDescent="0.2">
      <c r="A66" s="124" t="s">
        <v>231</v>
      </c>
      <c r="B66" s="125"/>
      <c r="C66" s="126"/>
      <c r="D66" s="127"/>
      <c r="E66" s="597">
        <f>SUM(E62:E64)</f>
        <v>200</v>
      </c>
      <c r="F66" s="127"/>
      <c r="G66" s="128"/>
      <c r="H66" s="129"/>
      <c r="I66" s="129"/>
      <c r="J66" s="129"/>
      <c r="K66" s="129"/>
      <c r="L66" s="129"/>
      <c r="M66" s="467">
        <f>SUM(M62:M64)</f>
        <v>200</v>
      </c>
      <c r="N66" s="681"/>
      <c r="O66" s="678"/>
      <c r="P66" s="677"/>
      <c r="Q66" s="682"/>
      <c r="R66" s="681">
        <v>30</v>
      </c>
      <c r="S66" s="678"/>
      <c r="T66" s="677"/>
      <c r="U66" s="682"/>
      <c r="V66" s="681">
        <f>SUM(V63:W63)</f>
        <v>50</v>
      </c>
      <c r="W66" s="678"/>
      <c r="X66" s="677">
        <f>SUM(Y64)</f>
        <v>120</v>
      </c>
      <c r="Y66" s="678"/>
      <c r="Z66" s="13"/>
      <c r="AA66" s="13"/>
    </row>
    <row r="67" spans="1:27" s="5" customFormat="1" ht="12.75" customHeight="1" x14ac:dyDescent="0.2">
      <c r="A67" s="530" t="s">
        <v>152</v>
      </c>
      <c r="B67" s="135"/>
      <c r="C67" s="522"/>
      <c r="D67" s="527"/>
      <c r="E67" s="521"/>
      <c r="F67" s="527">
        <f>SUM(F10,F16,F21,F25,F28,F33,F38,F42,F46,F50,F56,F61,F62:F63,F64,10)</f>
        <v>127</v>
      </c>
      <c r="G67" s="521"/>
      <c r="H67" s="129"/>
      <c r="I67" s="522"/>
      <c r="J67" s="522"/>
      <c r="K67" s="522"/>
      <c r="L67" s="522"/>
      <c r="M67" s="527"/>
      <c r="N67" s="741">
        <f>SUM(F11:F15,F17:F18,F29,F31)</f>
        <v>30</v>
      </c>
      <c r="O67" s="742"/>
      <c r="P67" s="713">
        <f>SUM(F20,F22,F23,F24,F26,F27,F30,F32,F38,F47)</f>
        <v>30</v>
      </c>
      <c r="Q67" s="714"/>
      <c r="R67" s="741">
        <f>SUM(F34,F43,F44:F45,F48:F49,F62)</f>
        <v>19</v>
      </c>
      <c r="S67" s="742"/>
      <c r="T67" s="713">
        <f>SUM(F19,F35,F61)</f>
        <v>5</v>
      </c>
      <c r="U67" s="714"/>
      <c r="V67" s="741">
        <f>SUM(F36,F57:F59,F63,4)</f>
        <v>15</v>
      </c>
      <c r="W67" s="742"/>
      <c r="X67" s="677">
        <f>SUM(F37,F51:F52,F53,F54,F55,F64,4)</f>
        <v>28</v>
      </c>
      <c r="Y67" s="678"/>
      <c r="Z67" s="13"/>
      <c r="AA67" s="13"/>
    </row>
    <row r="68" spans="1:27" s="5" customFormat="1" ht="12.75" customHeight="1" x14ac:dyDescent="0.2">
      <c r="A68" s="530" t="s">
        <v>49</v>
      </c>
      <c r="B68" s="135"/>
      <c r="C68" s="522">
        <v>3</v>
      </c>
      <c r="D68" s="527">
        <v>3</v>
      </c>
      <c r="E68" s="521"/>
      <c r="F68" s="527"/>
      <c r="G68" s="521"/>
      <c r="H68" s="129"/>
      <c r="I68" s="522"/>
      <c r="J68" s="522"/>
      <c r="K68" s="522"/>
      <c r="L68" s="522"/>
      <c r="M68" s="527"/>
      <c r="N68" s="741">
        <v>2</v>
      </c>
      <c r="O68" s="742"/>
      <c r="P68" s="713">
        <v>2</v>
      </c>
      <c r="Q68" s="714"/>
      <c r="R68" s="741">
        <v>1</v>
      </c>
      <c r="S68" s="742"/>
      <c r="T68" s="713">
        <v>1</v>
      </c>
      <c r="U68" s="714"/>
      <c r="V68" s="741"/>
      <c r="W68" s="742"/>
      <c r="X68" s="677"/>
      <c r="Y68" s="678"/>
      <c r="Z68" s="13"/>
      <c r="AA68" s="13"/>
    </row>
    <row r="69" spans="1:27" s="5" customFormat="1" x14ac:dyDescent="0.2">
      <c r="A69" s="100"/>
      <c r="B69" s="101"/>
      <c r="C69" s="89"/>
      <c r="D69" s="89"/>
      <c r="E69" s="89"/>
      <c r="F69" s="89"/>
      <c r="G69" s="89"/>
      <c r="H69" s="102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103"/>
      <c r="Y69" s="103"/>
      <c r="Z69" s="13"/>
      <c r="AA69" s="13"/>
    </row>
    <row r="70" spans="1:27" s="5" customFormat="1" ht="18.75" customHeight="1" x14ac:dyDescent="0.2">
      <c r="A70" s="722" t="s">
        <v>165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2"/>
      <c r="W70" s="722"/>
      <c r="X70" s="722"/>
      <c r="Y70" s="722"/>
      <c r="Z70" s="13"/>
      <c r="AA70" s="13"/>
    </row>
    <row r="71" spans="1:27" s="5" customFormat="1" ht="19.5" customHeight="1" x14ac:dyDescent="0.2">
      <c r="A71" s="721" t="s">
        <v>166</v>
      </c>
      <c r="B71" s="721"/>
      <c r="C71" s="721"/>
      <c r="D71" s="721"/>
      <c r="E71" s="721"/>
      <c r="F71" s="721"/>
      <c r="G71" s="721"/>
      <c r="H71" s="721"/>
      <c r="I71" s="721"/>
      <c r="J71" s="721"/>
      <c r="K71" s="721"/>
      <c r="L71" s="721"/>
      <c r="M71" s="721"/>
      <c r="N71" s="721"/>
      <c r="O71" s="721"/>
      <c r="P71" s="721"/>
      <c r="Q71" s="721"/>
      <c r="R71" s="721"/>
      <c r="S71" s="721"/>
      <c r="T71" s="721"/>
      <c r="U71" s="721"/>
      <c r="V71" s="721"/>
      <c r="W71" s="721"/>
      <c r="X71" s="721"/>
      <c r="Y71" s="721"/>
      <c r="Z71" s="13"/>
      <c r="AA71" s="13"/>
    </row>
    <row r="72" spans="1:27" s="1" customFormat="1" ht="24" customHeight="1" x14ac:dyDescent="0.2">
      <c r="A72" s="687" t="s">
        <v>171</v>
      </c>
      <c r="B72" s="724" t="s">
        <v>25</v>
      </c>
      <c r="C72" s="693" t="s">
        <v>0</v>
      </c>
      <c r="D72" s="694"/>
      <c r="E72" s="695" t="s">
        <v>18</v>
      </c>
      <c r="F72" s="698" t="s">
        <v>1</v>
      </c>
      <c r="G72" s="681" t="s">
        <v>2</v>
      </c>
      <c r="H72" s="750"/>
      <c r="I72" s="750"/>
      <c r="J72" s="750"/>
      <c r="K72" s="750"/>
      <c r="L72" s="750"/>
      <c r="M72" s="682"/>
      <c r="N72" s="666" t="s">
        <v>223</v>
      </c>
      <c r="O72" s="667"/>
      <c r="P72" s="667"/>
      <c r="Q72" s="694"/>
      <c r="R72" s="666" t="s">
        <v>224</v>
      </c>
      <c r="S72" s="667"/>
      <c r="T72" s="667"/>
      <c r="U72" s="694"/>
      <c r="V72" s="666" t="s">
        <v>225</v>
      </c>
      <c r="W72" s="667"/>
      <c r="X72" s="667"/>
      <c r="Y72" s="668"/>
      <c r="Z72" s="15"/>
      <c r="AA72" s="15"/>
    </row>
    <row r="73" spans="1:27" s="1" customFormat="1" ht="12" customHeight="1" x14ac:dyDescent="0.2">
      <c r="A73" s="688"/>
      <c r="B73" s="725"/>
      <c r="C73" s="669" t="s">
        <v>11</v>
      </c>
      <c r="D73" s="671" t="s">
        <v>10</v>
      </c>
      <c r="E73" s="696"/>
      <c r="F73" s="699"/>
      <c r="G73" s="673" t="s">
        <v>3</v>
      </c>
      <c r="H73" s="675" t="s">
        <v>4</v>
      </c>
      <c r="I73" s="677" t="s">
        <v>5</v>
      </c>
      <c r="J73" s="678"/>
      <c r="K73" s="675" t="s">
        <v>7</v>
      </c>
      <c r="L73" s="675" t="s">
        <v>8</v>
      </c>
      <c r="M73" s="679" t="s">
        <v>9</v>
      </c>
      <c r="N73" s="681" t="s">
        <v>12</v>
      </c>
      <c r="O73" s="678"/>
      <c r="P73" s="677" t="s">
        <v>13</v>
      </c>
      <c r="Q73" s="682"/>
      <c r="R73" s="681" t="s">
        <v>14</v>
      </c>
      <c r="S73" s="678"/>
      <c r="T73" s="677" t="s">
        <v>15</v>
      </c>
      <c r="U73" s="682"/>
      <c r="V73" s="681" t="s">
        <v>16</v>
      </c>
      <c r="W73" s="678"/>
      <c r="X73" s="677" t="s">
        <v>17</v>
      </c>
      <c r="Y73" s="678"/>
      <c r="Z73" s="15"/>
      <c r="AA73" s="15"/>
    </row>
    <row r="74" spans="1:27" s="1" customFormat="1" ht="13.5" customHeight="1" thickBot="1" x14ac:dyDescent="0.25">
      <c r="A74" s="689"/>
      <c r="B74" s="726"/>
      <c r="C74" s="670"/>
      <c r="D74" s="672"/>
      <c r="E74" s="697"/>
      <c r="F74" s="700"/>
      <c r="G74" s="674"/>
      <c r="H74" s="676"/>
      <c r="I74" s="489" t="s">
        <v>6</v>
      </c>
      <c r="J74" s="489" t="s">
        <v>3</v>
      </c>
      <c r="K74" s="676"/>
      <c r="L74" s="676"/>
      <c r="M74" s="680"/>
      <c r="N74" s="488" t="s">
        <v>19</v>
      </c>
      <c r="O74" s="489" t="s">
        <v>5</v>
      </c>
      <c r="P74" s="489" t="s">
        <v>19</v>
      </c>
      <c r="Q74" s="490" t="s">
        <v>5</v>
      </c>
      <c r="R74" s="488" t="s">
        <v>19</v>
      </c>
      <c r="S74" s="489" t="s">
        <v>5</v>
      </c>
      <c r="T74" s="489" t="s">
        <v>19</v>
      </c>
      <c r="U74" s="490" t="s">
        <v>5</v>
      </c>
      <c r="V74" s="488" t="s">
        <v>19</v>
      </c>
      <c r="W74" s="489" t="s">
        <v>5</v>
      </c>
      <c r="X74" s="489" t="s">
        <v>19</v>
      </c>
      <c r="Y74" s="489" t="s">
        <v>5</v>
      </c>
      <c r="Z74" s="15"/>
      <c r="AA74" s="15"/>
    </row>
    <row r="75" spans="1:27" ht="12" thickBot="1" x14ac:dyDescent="0.25">
      <c r="A75" s="211" t="s">
        <v>134</v>
      </c>
      <c r="B75" s="190"/>
      <c r="C75" s="193"/>
      <c r="D75" s="192"/>
      <c r="E75" s="190">
        <f>SUM(E76:E78)</f>
        <v>45</v>
      </c>
      <c r="F75" s="192">
        <f>SUM(F76:F78)</f>
        <v>6</v>
      </c>
      <c r="G75" s="503"/>
      <c r="H75" s="212"/>
      <c r="I75" s="177">
        <f>SUM(I76:I78)</f>
        <v>45</v>
      </c>
      <c r="J75" s="177"/>
      <c r="K75" s="177"/>
      <c r="L75" s="177"/>
      <c r="M75" s="197"/>
      <c r="N75" s="213"/>
      <c r="O75" s="177"/>
      <c r="P75" s="177"/>
      <c r="Q75" s="178"/>
      <c r="R75" s="503"/>
      <c r="S75" s="177">
        <f>SUM(S76:S79)</f>
        <v>15</v>
      </c>
      <c r="T75" s="177"/>
      <c r="U75" s="178">
        <f>U77+U78</f>
        <v>30</v>
      </c>
      <c r="V75" s="503"/>
      <c r="W75" s="177"/>
      <c r="X75" s="212"/>
      <c r="Y75" s="212"/>
    </row>
    <row r="76" spans="1:27" ht="13.5" customHeight="1" x14ac:dyDescent="0.2">
      <c r="A76" s="624" t="s">
        <v>135</v>
      </c>
      <c r="B76" s="507"/>
      <c r="C76" s="609" t="s">
        <v>28</v>
      </c>
      <c r="D76" s="615"/>
      <c r="E76" s="507">
        <v>15</v>
      </c>
      <c r="F76" s="615">
        <v>2</v>
      </c>
      <c r="G76" s="507"/>
      <c r="H76" s="210"/>
      <c r="I76" s="609">
        <v>15</v>
      </c>
      <c r="J76" s="609"/>
      <c r="K76" s="609"/>
      <c r="L76" s="609"/>
      <c r="M76" s="615"/>
      <c r="N76" s="485"/>
      <c r="O76" s="592"/>
      <c r="P76" s="592"/>
      <c r="Q76" s="606"/>
      <c r="R76" s="485"/>
      <c r="S76" s="592">
        <v>15</v>
      </c>
      <c r="T76" s="592"/>
      <c r="U76" s="606"/>
      <c r="V76" s="485"/>
      <c r="W76" s="481"/>
      <c r="X76" s="482"/>
      <c r="Y76" s="482"/>
    </row>
    <row r="77" spans="1:27" ht="11.25" customHeight="1" x14ac:dyDescent="0.2">
      <c r="A77" s="515" t="s">
        <v>136</v>
      </c>
      <c r="B77" s="516"/>
      <c r="C77" s="509"/>
      <c r="D77" s="517" t="s">
        <v>28</v>
      </c>
      <c r="E77" s="516">
        <v>15</v>
      </c>
      <c r="F77" s="517">
        <v>2</v>
      </c>
      <c r="G77" s="516"/>
      <c r="H77" s="2"/>
      <c r="I77" s="509">
        <v>15</v>
      </c>
      <c r="J77" s="509"/>
      <c r="K77" s="509"/>
      <c r="L77" s="509"/>
      <c r="M77" s="517"/>
      <c r="N77" s="492"/>
      <c r="O77" s="494"/>
      <c r="P77" s="494"/>
      <c r="Q77" s="491"/>
      <c r="R77" s="492"/>
      <c r="S77" s="494"/>
      <c r="T77" s="494"/>
      <c r="U77" s="491">
        <v>15</v>
      </c>
      <c r="V77" s="492"/>
      <c r="W77" s="494"/>
      <c r="X77" s="487"/>
      <c r="Y77" s="487"/>
    </row>
    <row r="78" spans="1:27" ht="12" thickBot="1" x14ac:dyDescent="0.25">
      <c r="A78" s="511" t="s">
        <v>137</v>
      </c>
      <c r="B78" s="512"/>
      <c r="C78" s="513"/>
      <c r="D78" s="514" t="s">
        <v>28</v>
      </c>
      <c r="E78" s="512">
        <v>15</v>
      </c>
      <c r="F78" s="514">
        <v>2</v>
      </c>
      <c r="G78" s="512"/>
      <c r="H78" s="69"/>
      <c r="I78" s="513">
        <v>15</v>
      </c>
      <c r="J78" s="513"/>
      <c r="K78" s="513"/>
      <c r="L78" s="513"/>
      <c r="M78" s="514"/>
      <c r="N78" s="496"/>
      <c r="O78" s="497"/>
      <c r="P78" s="497"/>
      <c r="Q78" s="504"/>
      <c r="R78" s="496"/>
      <c r="S78" s="497"/>
      <c r="T78" s="497"/>
      <c r="U78" s="504">
        <v>15</v>
      </c>
      <c r="V78" s="496"/>
      <c r="W78" s="497"/>
      <c r="X78" s="505"/>
      <c r="Y78" s="505"/>
    </row>
    <row r="79" spans="1:27" s="40" customFormat="1" ht="12" thickBot="1" x14ac:dyDescent="0.25">
      <c r="A79" s="189" t="s">
        <v>139</v>
      </c>
      <c r="B79" s="190"/>
      <c r="C79" s="193"/>
      <c r="D79" s="192"/>
      <c r="E79" s="190">
        <f>SUM(E80:E81)</f>
        <v>40</v>
      </c>
      <c r="F79" s="192">
        <f>SUM(F80:F81)</f>
        <v>6</v>
      </c>
      <c r="G79" s="190">
        <f>SUM(G80:G81)</f>
        <v>10</v>
      </c>
      <c r="H79" s="214"/>
      <c r="I79" s="193">
        <f>SUM(I80:I81)</f>
        <v>30</v>
      </c>
      <c r="J79" s="193"/>
      <c r="K79" s="193"/>
      <c r="L79" s="193"/>
      <c r="M79" s="192"/>
      <c r="N79" s="190"/>
      <c r="O79" s="193"/>
      <c r="P79" s="193"/>
      <c r="Q79" s="192"/>
      <c r="R79" s="190"/>
      <c r="S79" s="193"/>
      <c r="T79" s="193">
        <f>SUM(T80:T81)</f>
        <v>10</v>
      </c>
      <c r="U79" s="192">
        <f>SUM(U80:U81)</f>
        <v>30</v>
      </c>
      <c r="V79" s="190"/>
      <c r="W79" s="193"/>
      <c r="X79" s="194"/>
      <c r="Y79" s="194"/>
      <c r="Z79" s="38"/>
      <c r="AA79" s="38"/>
    </row>
    <row r="80" spans="1:27" s="40" customFormat="1" ht="12" customHeight="1" x14ac:dyDescent="0.2">
      <c r="A80" s="105" t="s">
        <v>140</v>
      </c>
      <c r="B80" s="704"/>
      <c r="C80" s="701"/>
      <c r="D80" s="683" t="s">
        <v>29</v>
      </c>
      <c r="E80" s="704">
        <v>40</v>
      </c>
      <c r="F80" s="215">
        <v>2</v>
      </c>
      <c r="G80" s="704">
        <v>10</v>
      </c>
      <c r="H80" s="705"/>
      <c r="I80" s="701">
        <v>30</v>
      </c>
      <c r="J80" s="701"/>
      <c r="K80" s="701"/>
      <c r="L80" s="701"/>
      <c r="M80" s="683"/>
      <c r="N80" s="685"/>
      <c r="O80" s="686"/>
      <c r="P80" s="686"/>
      <c r="Q80" s="719"/>
      <c r="R80" s="685"/>
      <c r="S80" s="686"/>
      <c r="T80" s="686">
        <v>10</v>
      </c>
      <c r="U80" s="719">
        <v>30</v>
      </c>
      <c r="V80" s="685"/>
      <c r="W80" s="686"/>
      <c r="X80" s="716"/>
      <c r="Y80" s="716"/>
      <c r="Z80" s="38"/>
      <c r="AA80" s="38"/>
    </row>
    <row r="81" spans="1:27" s="40" customFormat="1" ht="12" thickBot="1" x14ac:dyDescent="0.25">
      <c r="A81" s="105" t="s">
        <v>141</v>
      </c>
      <c r="B81" s="653"/>
      <c r="C81" s="659"/>
      <c r="D81" s="684"/>
      <c r="E81" s="653"/>
      <c r="F81" s="622">
        <v>4</v>
      </c>
      <c r="G81" s="653"/>
      <c r="H81" s="706"/>
      <c r="I81" s="659"/>
      <c r="J81" s="659"/>
      <c r="K81" s="659"/>
      <c r="L81" s="659"/>
      <c r="M81" s="684"/>
      <c r="N81" s="665"/>
      <c r="O81" s="632"/>
      <c r="P81" s="632"/>
      <c r="Q81" s="662"/>
      <c r="R81" s="665"/>
      <c r="S81" s="632"/>
      <c r="T81" s="632"/>
      <c r="U81" s="662"/>
      <c r="V81" s="665"/>
      <c r="W81" s="632"/>
      <c r="X81" s="635"/>
      <c r="Y81" s="635"/>
      <c r="Z81" s="38"/>
      <c r="AA81" s="38"/>
    </row>
    <row r="82" spans="1:27" s="40" customFormat="1" ht="12" thickBot="1" x14ac:dyDescent="0.25">
      <c r="A82" s="168" t="s">
        <v>168</v>
      </c>
      <c r="B82" s="169"/>
      <c r="C82" s="170"/>
      <c r="D82" s="171"/>
      <c r="E82" s="172">
        <f>SUM(E83)</f>
        <v>20</v>
      </c>
      <c r="F82" s="173">
        <f>SUM(F83)</f>
        <v>3</v>
      </c>
      <c r="G82" s="172"/>
      <c r="H82" s="174"/>
      <c r="I82" s="175">
        <f>SUM(I83)</f>
        <v>20</v>
      </c>
      <c r="J82" s="175"/>
      <c r="K82" s="175"/>
      <c r="L82" s="175"/>
      <c r="M82" s="173"/>
      <c r="N82" s="616"/>
      <c r="O82" s="177"/>
      <c r="P82" s="177"/>
      <c r="Q82" s="178"/>
      <c r="R82" s="616"/>
      <c r="S82" s="177"/>
      <c r="T82" s="177"/>
      <c r="U82" s="178">
        <f>SUM(U83)</f>
        <v>20</v>
      </c>
      <c r="V82" s="503"/>
      <c r="W82" s="177"/>
      <c r="X82" s="179"/>
      <c r="Y82" s="179"/>
      <c r="Z82" s="38"/>
      <c r="AA82" s="38"/>
    </row>
    <row r="83" spans="1:27" s="40" customFormat="1" ht="12" thickBot="1" x14ac:dyDescent="0.25">
      <c r="A83" s="105" t="s">
        <v>60</v>
      </c>
      <c r="B83" s="106"/>
      <c r="C83" s="620"/>
      <c r="D83" s="622" t="s">
        <v>28</v>
      </c>
      <c r="E83" s="106">
        <v>20</v>
      </c>
      <c r="F83" s="622">
        <v>3</v>
      </c>
      <c r="G83" s="106"/>
      <c r="H83" s="107"/>
      <c r="I83" s="620">
        <v>20</v>
      </c>
      <c r="J83" s="620"/>
      <c r="K83" s="620"/>
      <c r="L83" s="620"/>
      <c r="M83" s="622"/>
      <c r="N83" s="108"/>
      <c r="O83" s="621"/>
      <c r="P83" s="621"/>
      <c r="Q83" s="629"/>
      <c r="R83" s="108"/>
      <c r="S83" s="621"/>
      <c r="T83" s="621"/>
      <c r="U83" s="629">
        <v>20</v>
      </c>
      <c r="V83" s="108"/>
      <c r="W83" s="469"/>
      <c r="X83" s="471"/>
      <c r="Y83" s="471"/>
      <c r="Z83" s="38"/>
      <c r="AA83" s="38"/>
    </row>
    <row r="84" spans="1:27" s="3" customFormat="1" ht="12" customHeight="1" thickBot="1" x14ac:dyDescent="0.25">
      <c r="A84" s="168" t="s">
        <v>62</v>
      </c>
      <c r="B84" s="172"/>
      <c r="C84" s="175"/>
      <c r="D84" s="173"/>
      <c r="E84" s="172">
        <f>SUM(E85:E88)</f>
        <v>70</v>
      </c>
      <c r="F84" s="173">
        <f>SUM(F85:F88)</f>
        <v>8</v>
      </c>
      <c r="G84" s="172"/>
      <c r="H84" s="216"/>
      <c r="I84" s="175"/>
      <c r="J84" s="175">
        <f>SUM(J85:J88)</f>
        <v>70</v>
      </c>
      <c r="K84" s="175"/>
      <c r="L84" s="175"/>
      <c r="M84" s="173"/>
      <c r="N84" s="616"/>
      <c r="O84" s="177"/>
      <c r="P84" s="177"/>
      <c r="Q84" s="178"/>
      <c r="R84" s="616"/>
      <c r="S84" s="177">
        <f>SUM(S85:S88)</f>
        <v>35</v>
      </c>
      <c r="T84" s="177"/>
      <c r="U84" s="178">
        <f>SUM(U85:U88)</f>
        <v>35</v>
      </c>
      <c r="V84" s="503"/>
      <c r="W84" s="177"/>
      <c r="X84" s="212"/>
      <c r="Y84" s="212"/>
      <c r="Z84" s="18"/>
      <c r="AA84" s="18"/>
    </row>
    <row r="85" spans="1:27" s="3" customFormat="1" x14ac:dyDescent="0.2">
      <c r="A85" s="624" t="s">
        <v>63</v>
      </c>
      <c r="B85" s="507"/>
      <c r="C85" s="609" t="s">
        <v>28</v>
      </c>
      <c r="D85" s="615"/>
      <c r="E85" s="507">
        <v>20</v>
      </c>
      <c r="F85" s="615">
        <v>2</v>
      </c>
      <c r="G85" s="507"/>
      <c r="H85" s="210"/>
      <c r="I85" s="609"/>
      <c r="J85" s="609">
        <v>20</v>
      </c>
      <c r="K85" s="609"/>
      <c r="L85" s="609"/>
      <c r="M85" s="615"/>
      <c r="N85" s="485"/>
      <c r="O85" s="592"/>
      <c r="P85" s="592"/>
      <c r="Q85" s="606"/>
      <c r="R85" s="485"/>
      <c r="S85" s="592">
        <v>20</v>
      </c>
      <c r="T85" s="592"/>
      <c r="U85" s="606"/>
      <c r="V85" s="485"/>
      <c r="W85" s="481"/>
      <c r="X85" s="482"/>
      <c r="Y85" s="482"/>
      <c r="Z85" s="18"/>
      <c r="AA85" s="18"/>
    </row>
    <row r="86" spans="1:27" s="3" customFormat="1" x14ac:dyDescent="0.2">
      <c r="A86" s="515" t="s">
        <v>64</v>
      </c>
      <c r="B86" s="516"/>
      <c r="C86" s="509"/>
      <c r="D86" s="517" t="s">
        <v>28</v>
      </c>
      <c r="E86" s="516">
        <v>20</v>
      </c>
      <c r="F86" s="517">
        <v>2</v>
      </c>
      <c r="G86" s="516"/>
      <c r="H86" s="2"/>
      <c r="I86" s="509"/>
      <c r="J86" s="509">
        <v>20</v>
      </c>
      <c r="K86" s="509"/>
      <c r="L86" s="509"/>
      <c r="M86" s="517"/>
      <c r="N86" s="492"/>
      <c r="O86" s="494"/>
      <c r="P86" s="494"/>
      <c r="Q86" s="491"/>
      <c r="R86" s="492"/>
      <c r="S86" s="494"/>
      <c r="T86" s="494"/>
      <c r="U86" s="491">
        <v>20</v>
      </c>
      <c r="V86" s="492"/>
      <c r="W86" s="494"/>
      <c r="X86" s="487"/>
      <c r="Y86" s="487"/>
      <c r="Z86" s="18"/>
      <c r="AA86" s="18"/>
    </row>
    <row r="87" spans="1:27" s="3" customFormat="1" x14ac:dyDescent="0.2">
      <c r="A87" s="515" t="s">
        <v>65</v>
      </c>
      <c r="B87" s="516"/>
      <c r="C87" s="509" t="s">
        <v>28</v>
      </c>
      <c r="D87" s="517"/>
      <c r="E87" s="516">
        <v>15</v>
      </c>
      <c r="F87" s="517">
        <v>2</v>
      </c>
      <c r="G87" s="516"/>
      <c r="H87" s="2"/>
      <c r="I87" s="509"/>
      <c r="J87" s="509">
        <v>15</v>
      </c>
      <c r="K87" s="509"/>
      <c r="L87" s="509"/>
      <c r="M87" s="517"/>
      <c r="N87" s="492"/>
      <c r="O87" s="494"/>
      <c r="P87" s="494"/>
      <c r="Q87" s="491"/>
      <c r="R87" s="492"/>
      <c r="S87" s="494">
        <v>15</v>
      </c>
      <c r="T87" s="494"/>
      <c r="U87" s="491"/>
      <c r="V87" s="492"/>
      <c r="W87" s="494"/>
      <c r="X87" s="487"/>
      <c r="Y87" s="487"/>
      <c r="Z87" s="18"/>
      <c r="AA87" s="18"/>
    </row>
    <row r="88" spans="1:27" s="3" customFormat="1" ht="12" thickBot="1" x14ac:dyDescent="0.25">
      <c r="A88" s="511" t="s">
        <v>66</v>
      </c>
      <c r="B88" s="512"/>
      <c r="C88" s="513"/>
      <c r="D88" s="514" t="s">
        <v>28</v>
      </c>
      <c r="E88" s="512">
        <v>15</v>
      </c>
      <c r="F88" s="514">
        <v>2</v>
      </c>
      <c r="G88" s="512"/>
      <c r="H88" s="69"/>
      <c r="I88" s="513"/>
      <c r="J88" s="513">
        <v>15</v>
      </c>
      <c r="K88" s="513"/>
      <c r="L88" s="513"/>
      <c r="M88" s="514"/>
      <c r="N88" s="496"/>
      <c r="O88" s="497"/>
      <c r="P88" s="497"/>
      <c r="Q88" s="504"/>
      <c r="R88" s="496"/>
      <c r="S88" s="497"/>
      <c r="T88" s="497"/>
      <c r="U88" s="504">
        <v>15</v>
      </c>
      <c r="V88" s="496"/>
      <c r="W88" s="497"/>
      <c r="X88" s="505"/>
      <c r="Y88" s="505"/>
      <c r="Z88" s="18"/>
      <c r="AA88" s="18"/>
    </row>
    <row r="89" spans="1:27" s="3" customFormat="1" ht="12" customHeight="1" thickBot="1" x14ac:dyDescent="0.25">
      <c r="A89" s="168" t="s">
        <v>67</v>
      </c>
      <c r="B89" s="172"/>
      <c r="C89" s="175"/>
      <c r="D89" s="173"/>
      <c r="E89" s="172">
        <f>SUM(E90:E92)</f>
        <v>70</v>
      </c>
      <c r="F89" s="173">
        <f>SUM(F90:F93)</f>
        <v>8</v>
      </c>
      <c r="G89" s="172">
        <f>SUM(G90:G92)</f>
        <v>35</v>
      </c>
      <c r="H89" s="216"/>
      <c r="I89" s="175">
        <f>SUM(I90:I92)</f>
        <v>35</v>
      </c>
      <c r="J89" s="175"/>
      <c r="K89" s="175"/>
      <c r="L89" s="175"/>
      <c r="M89" s="173"/>
      <c r="N89" s="503"/>
      <c r="O89" s="177"/>
      <c r="P89" s="177"/>
      <c r="Q89" s="178"/>
      <c r="R89" s="503">
        <f>SUM(R90:R93)</f>
        <v>20</v>
      </c>
      <c r="S89" s="177">
        <f>SUM(S90:S93)</f>
        <v>20</v>
      </c>
      <c r="T89" s="177">
        <f>SUM(T90:T92)</f>
        <v>15</v>
      </c>
      <c r="U89" s="178">
        <f>SUM(U90:U92)</f>
        <v>15</v>
      </c>
      <c r="V89" s="503"/>
      <c r="W89" s="177"/>
      <c r="X89" s="212"/>
      <c r="Y89" s="212"/>
      <c r="Z89" s="18"/>
      <c r="AA89" s="18"/>
    </row>
    <row r="90" spans="1:27" s="3" customFormat="1" x14ac:dyDescent="0.2">
      <c r="A90" s="702" t="s">
        <v>68</v>
      </c>
      <c r="B90" s="704"/>
      <c r="C90" s="701" t="s">
        <v>29</v>
      </c>
      <c r="D90" s="683"/>
      <c r="E90" s="704">
        <v>40</v>
      </c>
      <c r="F90" s="215">
        <v>2</v>
      </c>
      <c r="G90" s="704">
        <v>20</v>
      </c>
      <c r="H90" s="705"/>
      <c r="I90" s="701">
        <v>20</v>
      </c>
      <c r="J90" s="701"/>
      <c r="K90" s="701"/>
      <c r="L90" s="701"/>
      <c r="M90" s="683"/>
      <c r="N90" s="685"/>
      <c r="O90" s="686"/>
      <c r="P90" s="686"/>
      <c r="Q90" s="719"/>
      <c r="R90" s="685">
        <v>20</v>
      </c>
      <c r="S90" s="686">
        <v>20</v>
      </c>
      <c r="T90" s="686"/>
      <c r="U90" s="719"/>
      <c r="V90" s="685"/>
      <c r="W90" s="686"/>
      <c r="X90" s="716"/>
      <c r="Y90" s="716"/>
      <c r="Z90" s="18"/>
      <c r="AA90" s="18"/>
    </row>
    <row r="91" spans="1:27" s="3" customFormat="1" x14ac:dyDescent="0.2">
      <c r="A91" s="727"/>
      <c r="B91" s="728"/>
      <c r="C91" s="723"/>
      <c r="D91" s="729"/>
      <c r="E91" s="728"/>
      <c r="F91" s="483">
        <v>3</v>
      </c>
      <c r="G91" s="728"/>
      <c r="H91" s="730"/>
      <c r="I91" s="723"/>
      <c r="J91" s="723"/>
      <c r="K91" s="723"/>
      <c r="L91" s="723"/>
      <c r="M91" s="729"/>
      <c r="N91" s="708"/>
      <c r="O91" s="715"/>
      <c r="P91" s="715"/>
      <c r="Q91" s="707"/>
      <c r="R91" s="708"/>
      <c r="S91" s="715"/>
      <c r="T91" s="715"/>
      <c r="U91" s="707"/>
      <c r="V91" s="708"/>
      <c r="W91" s="715"/>
      <c r="X91" s="720"/>
      <c r="Y91" s="720"/>
      <c r="Z91" s="18"/>
      <c r="AA91" s="18"/>
    </row>
    <row r="92" spans="1:27" s="3" customFormat="1" ht="10.5" customHeight="1" x14ac:dyDescent="0.2">
      <c r="A92" s="731" t="s">
        <v>69</v>
      </c>
      <c r="B92" s="651"/>
      <c r="C92" s="657"/>
      <c r="D92" s="736" t="s">
        <v>29</v>
      </c>
      <c r="E92" s="651">
        <v>30</v>
      </c>
      <c r="F92" s="34">
        <v>1</v>
      </c>
      <c r="G92" s="651">
        <v>15</v>
      </c>
      <c r="H92" s="755"/>
      <c r="I92" s="657">
        <v>15</v>
      </c>
      <c r="J92" s="657"/>
      <c r="K92" s="657"/>
      <c r="L92" s="657"/>
      <c r="M92" s="736"/>
      <c r="N92" s="663"/>
      <c r="O92" s="630"/>
      <c r="P92" s="630"/>
      <c r="Q92" s="660"/>
      <c r="R92" s="663"/>
      <c r="S92" s="630"/>
      <c r="T92" s="630">
        <v>15</v>
      </c>
      <c r="U92" s="660">
        <v>15</v>
      </c>
      <c r="V92" s="663"/>
      <c r="W92" s="630"/>
      <c r="X92" s="633"/>
      <c r="Y92" s="633"/>
      <c r="Z92" s="18"/>
      <c r="AA92" s="18"/>
    </row>
    <row r="93" spans="1:27" s="3" customFormat="1" ht="11.25" customHeight="1" thickBot="1" x14ac:dyDescent="0.25">
      <c r="A93" s="703"/>
      <c r="B93" s="653"/>
      <c r="C93" s="659"/>
      <c r="D93" s="684"/>
      <c r="E93" s="653"/>
      <c r="F93" s="523">
        <v>2</v>
      </c>
      <c r="G93" s="653"/>
      <c r="H93" s="706"/>
      <c r="I93" s="659"/>
      <c r="J93" s="659"/>
      <c r="K93" s="659"/>
      <c r="L93" s="659"/>
      <c r="M93" s="684"/>
      <c r="N93" s="665"/>
      <c r="O93" s="632"/>
      <c r="P93" s="632"/>
      <c r="Q93" s="662"/>
      <c r="R93" s="665"/>
      <c r="S93" s="632"/>
      <c r="T93" s="632"/>
      <c r="U93" s="662"/>
      <c r="V93" s="665"/>
      <c r="W93" s="632"/>
      <c r="X93" s="635"/>
      <c r="Y93" s="635"/>
      <c r="Z93" s="18"/>
      <c r="AA93" s="18"/>
    </row>
    <row r="94" spans="1:27" s="3" customFormat="1" ht="12" thickBot="1" x14ac:dyDescent="0.25">
      <c r="A94" s="168" t="s">
        <v>70</v>
      </c>
      <c r="B94" s="172"/>
      <c r="C94" s="175"/>
      <c r="D94" s="173"/>
      <c r="E94" s="172">
        <f>SUM(E95:E98)</f>
        <v>80</v>
      </c>
      <c r="F94" s="173">
        <f>SUM(F95:F98)</f>
        <v>10</v>
      </c>
      <c r="G94" s="172">
        <f>SUM(G95:G98)</f>
        <v>40</v>
      </c>
      <c r="H94" s="216"/>
      <c r="I94" s="175">
        <f>SUM(I95:I98)</f>
        <v>40</v>
      </c>
      <c r="J94" s="175"/>
      <c r="K94" s="175"/>
      <c r="L94" s="175"/>
      <c r="M94" s="173"/>
      <c r="N94" s="503"/>
      <c r="O94" s="177"/>
      <c r="P94" s="177"/>
      <c r="Q94" s="178"/>
      <c r="R94" s="503"/>
      <c r="S94" s="177"/>
      <c r="T94" s="177"/>
      <c r="U94" s="178"/>
      <c r="V94" s="503">
        <f>SUM(V95:V98)</f>
        <v>40</v>
      </c>
      <c r="W94" s="177">
        <f>SUM(W95:W98)</f>
        <v>40</v>
      </c>
      <c r="X94" s="212"/>
      <c r="Y94" s="212"/>
      <c r="Z94" s="18"/>
      <c r="AA94" s="18"/>
    </row>
    <row r="95" spans="1:27" s="3" customFormat="1" x14ac:dyDescent="0.2">
      <c r="A95" s="510" t="s">
        <v>79</v>
      </c>
      <c r="B95" s="507"/>
      <c r="C95" s="506" t="s">
        <v>28</v>
      </c>
      <c r="D95" s="483"/>
      <c r="E95" s="507">
        <v>20</v>
      </c>
      <c r="F95" s="483">
        <v>2</v>
      </c>
      <c r="G95" s="507">
        <v>20</v>
      </c>
      <c r="H95" s="210"/>
      <c r="I95" s="506"/>
      <c r="J95" s="506"/>
      <c r="K95" s="506"/>
      <c r="L95" s="506"/>
      <c r="M95" s="483"/>
      <c r="N95" s="485"/>
      <c r="O95" s="481"/>
      <c r="P95" s="481"/>
      <c r="Q95" s="495"/>
      <c r="R95" s="485"/>
      <c r="S95" s="481"/>
      <c r="T95" s="481"/>
      <c r="U95" s="495"/>
      <c r="V95" s="485">
        <v>20</v>
      </c>
      <c r="W95" s="481"/>
      <c r="X95" s="482"/>
      <c r="Y95" s="482"/>
      <c r="Z95" s="18"/>
      <c r="AA95" s="18"/>
    </row>
    <row r="96" spans="1:27" s="3" customFormat="1" x14ac:dyDescent="0.2">
      <c r="A96" s="515" t="s">
        <v>71</v>
      </c>
      <c r="B96" s="516"/>
      <c r="C96" s="509" t="s">
        <v>28</v>
      </c>
      <c r="D96" s="517"/>
      <c r="E96" s="516">
        <v>20</v>
      </c>
      <c r="F96" s="517">
        <v>2</v>
      </c>
      <c r="G96" s="516">
        <v>20</v>
      </c>
      <c r="H96" s="2"/>
      <c r="I96" s="509"/>
      <c r="J96" s="509"/>
      <c r="K96" s="509"/>
      <c r="L96" s="509"/>
      <c r="M96" s="517"/>
      <c r="N96" s="492"/>
      <c r="O96" s="494"/>
      <c r="P96" s="494"/>
      <c r="Q96" s="491"/>
      <c r="R96" s="492"/>
      <c r="S96" s="494"/>
      <c r="T96" s="494"/>
      <c r="U96" s="491"/>
      <c r="V96" s="492">
        <v>20</v>
      </c>
      <c r="W96" s="494"/>
      <c r="X96" s="487"/>
      <c r="Y96" s="487"/>
      <c r="Z96" s="18"/>
      <c r="AA96" s="18"/>
    </row>
    <row r="97" spans="1:27" s="3" customFormat="1" x14ac:dyDescent="0.2">
      <c r="A97" s="515" t="s">
        <v>72</v>
      </c>
      <c r="B97" s="516"/>
      <c r="C97" s="509" t="s">
        <v>28</v>
      </c>
      <c r="D97" s="517"/>
      <c r="E97" s="516">
        <v>20</v>
      </c>
      <c r="F97" s="517">
        <v>3</v>
      </c>
      <c r="G97" s="516"/>
      <c r="H97" s="2"/>
      <c r="I97" s="509">
        <v>20</v>
      </c>
      <c r="J97" s="509"/>
      <c r="K97" s="509"/>
      <c r="L97" s="509"/>
      <c r="M97" s="517"/>
      <c r="N97" s="492"/>
      <c r="O97" s="494"/>
      <c r="P97" s="494"/>
      <c r="Q97" s="491"/>
      <c r="R97" s="492"/>
      <c r="S97" s="494"/>
      <c r="T97" s="494"/>
      <c r="U97" s="491"/>
      <c r="V97" s="492"/>
      <c r="W97" s="494">
        <v>20</v>
      </c>
      <c r="X97" s="487"/>
      <c r="Y97" s="487"/>
      <c r="Z97" s="18"/>
      <c r="AA97" s="18"/>
    </row>
    <row r="98" spans="1:27" s="3" customFormat="1" ht="13.5" customHeight="1" thickBot="1" x14ac:dyDescent="0.25">
      <c r="A98" s="511" t="s">
        <v>73</v>
      </c>
      <c r="B98" s="512"/>
      <c r="C98" s="513" t="s">
        <v>28</v>
      </c>
      <c r="D98" s="514"/>
      <c r="E98" s="512">
        <v>20</v>
      </c>
      <c r="F98" s="514">
        <v>3</v>
      </c>
      <c r="G98" s="512"/>
      <c r="H98" s="69"/>
      <c r="I98" s="513">
        <v>20</v>
      </c>
      <c r="J98" s="513"/>
      <c r="K98" s="513"/>
      <c r="L98" s="513"/>
      <c r="M98" s="514"/>
      <c r="N98" s="496"/>
      <c r="O98" s="497"/>
      <c r="P98" s="497"/>
      <c r="Q98" s="504"/>
      <c r="R98" s="496"/>
      <c r="S98" s="497"/>
      <c r="T98" s="497"/>
      <c r="U98" s="504"/>
      <c r="V98" s="496"/>
      <c r="W98" s="497">
        <v>20</v>
      </c>
      <c r="X98" s="505"/>
      <c r="Y98" s="505"/>
      <c r="Z98" s="18"/>
      <c r="AA98" s="18"/>
    </row>
    <row r="99" spans="1:27" s="3" customFormat="1" ht="22.5" customHeight="1" thickBot="1" x14ac:dyDescent="0.25">
      <c r="A99" s="168" t="s">
        <v>80</v>
      </c>
      <c r="B99" s="172"/>
      <c r="C99" s="175"/>
      <c r="D99" s="173"/>
      <c r="E99" s="172">
        <f>SUM(E100:E104)</f>
        <v>75</v>
      </c>
      <c r="F99" s="173">
        <f>SUM(F100:F104)</f>
        <v>12</v>
      </c>
      <c r="G99" s="172">
        <f>SUM(G100:G104)</f>
        <v>30</v>
      </c>
      <c r="H99" s="216"/>
      <c r="I99" s="175">
        <f>SUM(I100:I104)</f>
        <v>45</v>
      </c>
      <c r="J99" s="175"/>
      <c r="K99" s="175"/>
      <c r="L99" s="175"/>
      <c r="M99" s="173"/>
      <c r="N99" s="503"/>
      <c r="O99" s="177"/>
      <c r="P99" s="177"/>
      <c r="Q99" s="178"/>
      <c r="R99" s="503"/>
      <c r="S99" s="177"/>
      <c r="T99" s="177">
        <f>SUM(T100:T104)</f>
        <v>20</v>
      </c>
      <c r="U99" s="178">
        <f>SUM(U100:U104)</f>
        <v>20</v>
      </c>
      <c r="V99" s="503">
        <f>SUM(V100:V104)</f>
        <v>10</v>
      </c>
      <c r="W99" s="177">
        <f>SUM(W100:W104)</f>
        <v>10</v>
      </c>
      <c r="X99" s="212"/>
      <c r="Y99" s="212">
        <f>SUM(Y100:Y104)</f>
        <v>15</v>
      </c>
      <c r="Z99" s="18"/>
      <c r="AA99" s="18"/>
    </row>
    <row r="100" spans="1:27" s="3" customFormat="1" x14ac:dyDescent="0.2">
      <c r="A100" s="510" t="s">
        <v>74</v>
      </c>
      <c r="B100" s="507"/>
      <c r="C100" s="506"/>
      <c r="D100" s="483" t="s">
        <v>20</v>
      </c>
      <c r="E100" s="507">
        <v>20</v>
      </c>
      <c r="F100" s="483">
        <v>3</v>
      </c>
      <c r="G100" s="507">
        <v>20</v>
      </c>
      <c r="H100" s="210"/>
      <c r="I100" s="506"/>
      <c r="J100" s="506"/>
      <c r="K100" s="506"/>
      <c r="L100" s="506"/>
      <c r="M100" s="483"/>
      <c r="N100" s="485"/>
      <c r="O100" s="481"/>
      <c r="P100" s="481"/>
      <c r="Q100" s="495"/>
      <c r="R100" s="485"/>
      <c r="S100" s="481"/>
      <c r="T100" s="481">
        <v>20</v>
      </c>
      <c r="U100" s="495"/>
      <c r="V100" s="485"/>
      <c r="W100" s="481"/>
      <c r="X100" s="482"/>
      <c r="Y100" s="482"/>
      <c r="Z100" s="18"/>
      <c r="AA100" s="18"/>
    </row>
    <row r="101" spans="1:27" s="3" customFormat="1" x14ac:dyDescent="0.2">
      <c r="A101" s="835" t="s">
        <v>75</v>
      </c>
      <c r="B101" s="651"/>
      <c r="C101" s="657" t="s">
        <v>29</v>
      </c>
      <c r="D101" s="736"/>
      <c r="E101" s="651">
        <v>20</v>
      </c>
      <c r="F101" s="34">
        <v>2</v>
      </c>
      <c r="G101" s="651">
        <v>10</v>
      </c>
      <c r="H101" s="755"/>
      <c r="I101" s="657">
        <v>10</v>
      </c>
      <c r="J101" s="657"/>
      <c r="K101" s="657"/>
      <c r="L101" s="657"/>
      <c r="M101" s="736"/>
      <c r="N101" s="663"/>
      <c r="O101" s="630"/>
      <c r="P101" s="630"/>
      <c r="Q101" s="660"/>
      <c r="R101" s="663"/>
      <c r="S101" s="630"/>
      <c r="T101" s="630"/>
      <c r="U101" s="660"/>
      <c r="V101" s="663">
        <v>10</v>
      </c>
      <c r="W101" s="630">
        <v>10</v>
      </c>
      <c r="X101" s="633"/>
      <c r="Y101" s="633"/>
      <c r="Z101" s="18"/>
      <c r="AA101" s="18"/>
    </row>
    <row r="102" spans="1:27" s="3" customFormat="1" ht="10.5" customHeight="1" x14ac:dyDescent="0.2">
      <c r="A102" s="836"/>
      <c r="B102" s="728"/>
      <c r="C102" s="723"/>
      <c r="D102" s="729"/>
      <c r="E102" s="728"/>
      <c r="F102" s="483">
        <v>3</v>
      </c>
      <c r="G102" s="728"/>
      <c r="H102" s="730"/>
      <c r="I102" s="723"/>
      <c r="J102" s="723"/>
      <c r="K102" s="723"/>
      <c r="L102" s="723"/>
      <c r="M102" s="729"/>
      <c r="N102" s="708"/>
      <c r="O102" s="715"/>
      <c r="P102" s="715"/>
      <c r="Q102" s="707"/>
      <c r="R102" s="708"/>
      <c r="S102" s="715"/>
      <c r="T102" s="715"/>
      <c r="U102" s="707"/>
      <c r="V102" s="708"/>
      <c r="W102" s="715"/>
      <c r="X102" s="720"/>
      <c r="Y102" s="720"/>
      <c r="Z102" s="18"/>
      <c r="AA102" s="18"/>
    </row>
    <row r="103" spans="1:27" s="3" customFormat="1" ht="21.75" customHeight="1" x14ac:dyDescent="0.2">
      <c r="A103" s="515" t="s">
        <v>76</v>
      </c>
      <c r="B103" s="516"/>
      <c r="C103" s="509"/>
      <c r="D103" s="517" t="s">
        <v>28</v>
      </c>
      <c r="E103" s="516">
        <v>20</v>
      </c>
      <c r="F103" s="517">
        <v>2</v>
      </c>
      <c r="G103" s="516"/>
      <c r="H103" s="2"/>
      <c r="I103" s="509">
        <v>20</v>
      </c>
      <c r="J103" s="509"/>
      <c r="K103" s="509"/>
      <c r="L103" s="509"/>
      <c r="M103" s="517"/>
      <c r="N103" s="492"/>
      <c r="O103" s="494"/>
      <c r="P103" s="494"/>
      <c r="Q103" s="491"/>
      <c r="R103" s="492"/>
      <c r="S103" s="494"/>
      <c r="T103" s="494"/>
      <c r="U103" s="491">
        <v>20</v>
      </c>
      <c r="V103" s="492"/>
      <c r="W103" s="494"/>
      <c r="X103" s="487"/>
      <c r="Y103" s="487"/>
      <c r="Z103" s="18"/>
      <c r="AA103" s="18"/>
    </row>
    <row r="104" spans="1:27" s="3" customFormat="1" ht="14.25" customHeight="1" x14ac:dyDescent="0.2">
      <c r="A104" s="515" t="s">
        <v>77</v>
      </c>
      <c r="B104" s="516"/>
      <c r="C104" s="509"/>
      <c r="D104" s="517" t="s">
        <v>28</v>
      </c>
      <c r="E104" s="516">
        <v>15</v>
      </c>
      <c r="F104" s="517">
        <v>2</v>
      </c>
      <c r="G104" s="516"/>
      <c r="H104" s="2"/>
      <c r="I104" s="509">
        <v>15</v>
      </c>
      <c r="J104" s="509"/>
      <c r="K104" s="509"/>
      <c r="L104" s="509"/>
      <c r="M104" s="517"/>
      <c r="N104" s="486"/>
      <c r="O104" s="468"/>
      <c r="P104" s="468"/>
      <c r="Q104" s="478"/>
      <c r="R104" s="492"/>
      <c r="S104" s="494"/>
      <c r="T104" s="494"/>
      <c r="U104" s="491"/>
      <c r="V104" s="492"/>
      <c r="W104" s="494"/>
      <c r="X104" s="487"/>
      <c r="Y104" s="487">
        <v>15</v>
      </c>
      <c r="Z104" s="18"/>
      <c r="AA104" s="18"/>
    </row>
    <row r="105" spans="1:27" s="3" customFormat="1" ht="14.25" customHeight="1" x14ac:dyDescent="0.2">
      <c r="A105" s="529" t="s">
        <v>142</v>
      </c>
      <c r="B105" s="500"/>
      <c r="C105" s="498"/>
      <c r="D105" s="499"/>
      <c r="E105" s="500">
        <f>SUM(E75,E79,E82,E84,E89,E94,E99)</f>
        <v>400</v>
      </c>
      <c r="F105" s="499"/>
      <c r="G105" s="500">
        <f>SUM(G75,G79,G82,G89,G94,G99)</f>
        <v>115</v>
      </c>
      <c r="H105" s="136"/>
      <c r="I105" s="498">
        <f>SUM(I75,I79,I82,I84,I89,I94,I99)</f>
        <v>215</v>
      </c>
      <c r="J105" s="498">
        <f>SUM(J75,J84,J89,J94,J99)</f>
        <v>70</v>
      </c>
      <c r="K105" s="498"/>
      <c r="L105" s="498"/>
      <c r="M105" s="499"/>
      <c r="N105" s="741"/>
      <c r="O105" s="742"/>
      <c r="P105" s="713"/>
      <c r="Q105" s="714"/>
      <c r="R105" s="741">
        <f>SUM(R75:S75,R79:S79,R84:S84,R89:S89,R94:S94,R99:S99)</f>
        <v>90</v>
      </c>
      <c r="S105" s="742"/>
      <c r="T105" s="713">
        <f>SUM(T75:U75,T79:U79,T82:U82,T84:U84,T89:U89,T94:U94,T99:U99)</f>
        <v>195</v>
      </c>
      <c r="U105" s="714"/>
      <c r="V105" s="741">
        <f>SUM(V75:W75,V79:W79,V82:W82,V89:W89,V94:W94,V99:W99)</f>
        <v>100</v>
      </c>
      <c r="W105" s="742"/>
      <c r="X105" s="677">
        <f>SUM(X75:Y75,X79:Y79,X84:Y84,X89:Y89,X94:Y94,X99:Y99)</f>
        <v>15</v>
      </c>
      <c r="Y105" s="678"/>
      <c r="Z105" s="18"/>
      <c r="AA105" s="18"/>
    </row>
    <row r="106" spans="1:27" s="3" customFormat="1" ht="14.25" customHeight="1" thickBot="1" x14ac:dyDescent="0.25">
      <c r="A106" s="421" t="s">
        <v>143</v>
      </c>
      <c r="B106" s="493"/>
      <c r="C106" s="501"/>
      <c r="D106" s="502"/>
      <c r="E106" s="493"/>
      <c r="F106" s="502">
        <f>SUM(F75,F79,F82,F84,F89,F94,F99)</f>
        <v>53</v>
      </c>
      <c r="G106" s="493"/>
      <c r="H106" s="425"/>
      <c r="I106" s="501"/>
      <c r="J106" s="501"/>
      <c r="K106" s="501"/>
      <c r="L106" s="501"/>
      <c r="M106" s="502"/>
      <c r="N106" s="709"/>
      <c r="O106" s="710"/>
      <c r="P106" s="711"/>
      <c r="Q106" s="712"/>
      <c r="R106" s="709">
        <f>SUM(F76,F85,F87,F90:F91)</f>
        <v>11</v>
      </c>
      <c r="S106" s="710"/>
      <c r="T106" s="711">
        <f>SUM(F77:F78,F80:F81,F83,F86,F88,F92:F93,F100,F103)</f>
        <v>25</v>
      </c>
      <c r="U106" s="712"/>
      <c r="V106" s="709">
        <f>SUM(F95:F98,F101:F102)</f>
        <v>15</v>
      </c>
      <c r="W106" s="710"/>
      <c r="X106" s="717">
        <f>SUM(F103)</f>
        <v>2</v>
      </c>
      <c r="Y106" s="718"/>
      <c r="Z106" s="18"/>
      <c r="AA106" s="18"/>
    </row>
    <row r="107" spans="1:27" s="3" customFormat="1" ht="14.25" customHeight="1" thickBot="1" x14ac:dyDescent="0.25">
      <c r="A107" s="790"/>
      <c r="B107" s="791"/>
      <c r="C107" s="791"/>
      <c r="D107" s="791"/>
      <c r="E107" s="791"/>
      <c r="F107" s="791"/>
      <c r="G107" s="791"/>
      <c r="H107" s="791"/>
      <c r="I107" s="791"/>
      <c r="J107" s="791"/>
      <c r="K107" s="791"/>
      <c r="L107" s="791"/>
      <c r="M107" s="791"/>
      <c r="N107" s="791"/>
      <c r="O107" s="791"/>
      <c r="P107" s="791"/>
      <c r="Q107" s="791"/>
      <c r="R107" s="791"/>
      <c r="S107" s="791"/>
      <c r="T107" s="791"/>
      <c r="U107" s="791"/>
      <c r="V107" s="791"/>
      <c r="W107" s="791"/>
      <c r="X107" s="791"/>
      <c r="Y107" s="792"/>
      <c r="Z107" s="18"/>
      <c r="AA107" s="18"/>
    </row>
    <row r="108" spans="1:27" s="3" customFormat="1" ht="14.25" customHeight="1" x14ac:dyDescent="0.2">
      <c r="A108" s="426" t="s">
        <v>227</v>
      </c>
      <c r="B108" s="427"/>
      <c r="C108" s="428"/>
      <c r="D108" s="426"/>
      <c r="E108" s="500">
        <f>SUM(E65,E105)</f>
        <v>1250</v>
      </c>
      <c r="F108" s="499"/>
      <c r="G108" s="500"/>
      <c r="H108" s="498"/>
      <c r="I108" s="498"/>
      <c r="J108" s="498"/>
      <c r="K108" s="498"/>
      <c r="L108" s="498"/>
      <c r="M108" s="499"/>
      <c r="N108" s="744">
        <f>SUM(N65)</f>
        <v>210</v>
      </c>
      <c r="O108" s="745"/>
      <c r="P108" s="746">
        <f>SUM(P65)</f>
        <v>210</v>
      </c>
      <c r="Q108" s="747"/>
      <c r="R108" s="744">
        <f>SUM(R65+R105)</f>
        <v>215</v>
      </c>
      <c r="S108" s="745"/>
      <c r="T108" s="746">
        <f>SUM(T65,T105)</f>
        <v>255</v>
      </c>
      <c r="U108" s="747"/>
      <c r="V108" s="744">
        <f>SUM(V65+V105)</f>
        <v>195</v>
      </c>
      <c r="W108" s="745"/>
      <c r="X108" s="746">
        <f>SUM(X65,X105)</f>
        <v>165</v>
      </c>
      <c r="Y108" s="745"/>
      <c r="Z108" s="18"/>
      <c r="AA108" s="18"/>
    </row>
    <row r="109" spans="1:27" s="3" customFormat="1" ht="14.25" customHeight="1" x14ac:dyDescent="0.2">
      <c r="A109" s="141" t="s">
        <v>230</v>
      </c>
      <c r="B109" s="142"/>
      <c r="C109" s="143"/>
      <c r="D109" s="141"/>
      <c r="E109" s="524">
        <v>200</v>
      </c>
      <c r="F109" s="526"/>
      <c r="G109" s="524"/>
      <c r="H109" s="525"/>
      <c r="I109" s="525"/>
      <c r="J109" s="525"/>
      <c r="K109" s="525"/>
      <c r="L109" s="525"/>
      <c r="M109" s="526"/>
      <c r="N109" s="741"/>
      <c r="O109" s="742"/>
      <c r="P109" s="713"/>
      <c r="Q109" s="714"/>
      <c r="R109" s="741">
        <v>30</v>
      </c>
      <c r="S109" s="742"/>
      <c r="T109" s="713"/>
      <c r="U109" s="714"/>
      <c r="V109" s="741">
        <v>50</v>
      </c>
      <c r="W109" s="742"/>
      <c r="X109" s="713">
        <v>120</v>
      </c>
      <c r="Y109" s="742"/>
      <c r="Z109" s="18"/>
      <c r="AA109" s="18"/>
    </row>
    <row r="110" spans="1:27" s="3" customFormat="1" ht="14.25" customHeight="1" thickBot="1" x14ac:dyDescent="0.25">
      <c r="A110" s="144" t="s">
        <v>154</v>
      </c>
      <c r="B110" s="145"/>
      <c r="C110" s="146"/>
      <c r="D110" s="144"/>
      <c r="E110" s="542"/>
      <c r="F110" s="532">
        <f>SUM(F67,F106)</f>
        <v>180</v>
      </c>
      <c r="G110" s="542"/>
      <c r="H110" s="147"/>
      <c r="I110" s="531"/>
      <c r="J110" s="531"/>
      <c r="K110" s="531"/>
      <c r="L110" s="531"/>
      <c r="M110" s="532"/>
      <c r="N110" s="709">
        <f>SUM(N67)</f>
        <v>30</v>
      </c>
      <c r="O110" s="710"/>
      <c r="P110" s="711">
        <f>SUM(P67)</f>
        <v>30</v>
      </c>
      <c r="Q110" s="712"/>
      <c r="R110" s="709">
        <f>SUM(R67+R106)</f>
        <v>30</v>
      </c>
      <c r="S110" s="710"/>
      <c r="T110" s="711">
        <f>SUM(T67+T106)</f>
        <v>30</v>
      </c>
      <c r="U110" s="712"/>
      <c r="V110" s="709">
        <f>SUM(V67+V106)</f>
        <v>30</v>
      </c>
      <c r="W110" s="710"/>
      <c r="X110" s="717">
        <f>SUM(X67+X106)</f>
        <v>30</v>
      </c>
      <c r="Y110" s="718"/>
      <c r="Z110" s="18"/>
      <c r="AA110" s="18"/>
    </row>
    <row r="111" spans="1:27" s="3" customFormat="1" ht="14.25" customHeight="1" x14ac:dyDescent="0.2">
      <c r="A111" s="95" t="s">
        <v>212</v>
      </c>
      <c r="B111" s="92"/>
      <c r="C111" s="93"/>
      <c r="D111" s="94"/>
      <c r="E111" s="543"/>
      <c r="F111" s="552">
        <v>23</v>
      </c>
      <c r="G111" s="543"/>
      <c r="H111" s="88"/>
      <c r="I111" s="528"/>
      <c r="J111" s="528"/>
      <c r="K111" s="528"/>
      <c r="L111" s="528"/>
      <c r="M111" s="552"/>
      <c r="N111" s="772"/>
      <c r="O111" s="773"/>
      <c r="P111" s="805"/>
      <c r="Q111" s="806"/>
      <c r="R111" s="772"/>
      <c r="S111" s="773"/>
      <c r="T111" s="805"/>
      <c r="U111" s="806"/>
      <c r="V111" s="772"/>
      <c r="W111" s="773"/>
      <c r="X111" s="782"/>
      <c r="Y111" s="783"/>
      <c r="Z111" s="18"/>
      <c r="AA111" s="18"/>
    </row>
    <row r="112" spans="1:27" s="3" customFormat="1" ht="14.25" customHeight="1" x14ac:dyDescent="0.2">
      <c r="A112" s="91" t="s">
        <v>153</v>
      </c>
      <c r="B112" s="86"/>
      <c r="C112" s="90"/>
      <c r="D112" s="91"/>
      <c r="E112" s="535"/>
      <c r="F112" s="80">
        <f>SUM(F106)</f>
        <v>53</v>
      </c>
      <c r="G112" s="535"/>
      <c r="H112" s="81"/>
      <c r="I112" s="79"/>
      <c r="J112" s="79"/>
      <c r="K112" s="79"/>
      <c r="L112" s="79"/>
      <c r="M112" s="80"/>
      <c r="N112" s="807"/>
      <c r="O112" s="808"/>
      <c r="P112" s="786"/>
      <c r="Q112" s="787"/>
      <c r="R112" s="807"/>
      <c r="S112" s="808"/>
      <c r="T112" s="786"/>
      <c r="U112" s="787"/>
      <c r="V112" s="807"/>
      <c r="W112" s="808"/>
      <c r="X112" s="793"/>
      <c r="Y112" s="794"/>
      <c r="Z112" s="18"/>
      <c r="AA112" s="18"/>
    </row>
    <row r="113" spans="1:27" s="3" customFormat="1" ht="12.75" customHeight="1" x14ac:dyDescent="0.2">
      <c r="A113" s="774" t="s">
        <v>215</v>
      </c>
      <c r="B113" s="751"/>
      <c r="C113" s="753"/>
      <c r="D113" s="774"/>
      <c r="E113" s="751">
        <v>90</v>
      </c>
      <c r="F113" s="87">
        <v>4</v>
      </c>
      <c r="G113" s="751">
        <v>30</v>
      </c>
      <c r="H113" s="833"/>
      <c r="I113" s="753">
        <v>60</v>
      </c>
      <c r="J113" s="753"/>
      <c r="K113" s="753"/>
      <c r="L113" s="753"/>
      <c r="M113" s="774"/>
      <c r="N113" s="797"/>
      <c r="O113" s="798"/>
      <c r="P113" s="776"/>
      <c r="Q113" s="777"/>
      <c r="R113" s="797"/>
      <c r="S113" s="798"/>
      <c r="T113" s="776"/>
      <c r="U113" s="777"/>
      <c r="V113" s="797">
        <v>45</v>
      </c>
      <c r="W113" s="798"/>
      <c r="X113" s="801">
        <v>45</v>
      </c>
      <c r="Y113" s="802"/>
      <c r="Z113" s="18"/>
      <c r="AA113" s="18"/>
    </row>
    <row r="114" spans="1:27" s="3" customFormat="1" ht="12.75" customHeight="1" x14ac:dyDescent="0.2">
      <c r="A114" s="775"/>
      <c r="B114" s="752"/>
      <c r="C114" s="754"/>
      <c r="D114" s="775"/>
      <c r="E114" s="752"/>
      <c r="F114" s="552">
        <v>4</v>
      </c>
      <c r="G114" s="752"/>
      <c r="H114" s="834"/>
      <c r="I114" s="754"/>
      <c r="J114" s="754"/>
      <c r="K114" s="754"/>
      <c r="L114" s="754"/>
      <c r="M114" s="775"/>
      <c r="N114" s="799"/>
      <c r="O114" s="800"/>
      <c r="P114" s="778"/>
      <c r="Q114" s="779"/>
      <c r="R114" s="799"/>
      <c r="S114" s="800"/>
      <c r="T114" s="778"/>
      <c r="U114" s="779"/>
      <c r="V114" s="799"/>
      <c r="W114" s="800"/>
      <c r="X114" s="803"/>
      <c r="Y114" s="804"/>
      <c r="Z114" s="18"/>
      <c r="AA114" s="18"/>
    </row>
    <row r="115" spans="1:27" s="3" customFormat="1" ht="12.75" customHeight="1" thickBot="1" x14ac:dyDescent="0.25">
      <c r="A115" s="161" t="s">
        <v>183</v>
      </c>
      <c r="B115" s="559"/>
      <c r="C115" s="555"/>
      <c r="D115" s="544"/>
      <c r="E115" s="559">
        <v>30</v>
      </c>
      <c r="F115" s="544">
        <v>2</v>
      </c>
      <c r="G115" s="559">
        <v>30</v>
      </c>
      <c r="H115" s="565"/>
      <c r="I115" s="555"/>
      <c r="J115" s="555"/>
      <c r="K115" s="555"/>
      <c r="L115" s="555"/>
      <c r="M115" s="544"/>
      <c r="N115" s="558"/>
      <c r="O115" s="559"/>
      <c r="P115" s="556"/>
      <c r="Q115" s="557"/>
      <c r="R115" s="558"/>
      <c r="S115" s="559"/>
      <c r="T115" s="556"/>
      <c r="U115" s="557"/>
      <c r="V115" s="780">
        <v>30</v>
      </c>
      <c r="W115" s="781"/>
      <c r="X115" s="560"/>
      <c r="Y115" s="561"/>
      <c r="Z115" s="18"/>
      <c r="AA115" s="18"/>
    </row>
    <row r="116" spans="1:27" s="3" customFormat="1" ht="12.75" customHeight="1" thickTop="1" x14ac:dyDescent="0.2">
      <c r="A116" s="162" t="s">
        <v>155</v>
      </c>
      <c r="B116" s="163"/>
      <c r="C116" s="164"/>
      <c r="D116" s="162"/>
      <c r="E116" s="541">
        <f>SUM(E66,E108,E113,E115)</f>
        <v>1570</v>
      </c>
      <c r="F116" s="165"/>
      <c r="G116" s="541"/>
      <c r="H116" s="166"/>
      <c r="I116" s="167"/>
      <c r="J116" s="167"/>
      <c r="K116" s="167"/>
      <c r="L116" s="167"/>
      <c r="M116" s="165"/>
      <c r="N116" s="784">
        <f>SUM(N108)</f>
        <v>210</v>
      </c>
      <c r="O116" s="785"/>
      <c r="P116" s="819">
        <f>SUM(P108)</f>
        <v>210</v>
      </c>
      <c r="Q116" s="820"/>
      <c r="R116" s="784">
        <f>SUM(R108)</f>
        <v>215</v>
      </c>
      <c r="S116" s="785"/>
      <c r="T116" s="819">
        <f>SUM(T108)</f>
        <v>255</v>
      </c>
      <c r="U116" s="820"/>
      <c r="V116" s="788">
        <f>SUM(V108,V113:V115,V66)</f>
        <v>320</v>
      </c>
      <c r="W116" s="789"/>
      <c r="X116" s="795">
        <f>SUM(X65,X66,X105,X113)</f>
        <v>330</v>
      </c>
      <c r="Y116" s="796"/>
      <c r="Z116" s="18"/>
      <c r="AA116" s="18"/>
    </row>
    <row r="117" spans="1:27" s="3" customFormat="1" ht="14.25" customHeight="1" x14ac:dyDescent="0.2">
      <c r="A117" s="530" t="s">
        <v>156</v>
      </c>
      <c r="B117" s="150"/>
      <c r="C117" s="151"/>
      <c r="D117" s="530"/>
      <c r="E117" s="521"/>
      <c r="F117" s="527">
        <f>SUM(F110,F113:F115)</f>
        <v>190</v>
      </c>
      <c r="G117" s="521"/>
      <c r="H117" s="137"/>
      <c r="I117" s="522"/>
      <c r="J117" s="522"/>
      <c r="K117" s="522"/>
      <c r="L117" s="522"/>
      <c r="M117" s="527"/>
      <c r="N117" s="741">
        <f>SUM(N110)</f>
        <v>30</v>
      </c>
      <c r="O117" s="742"/>
      <c r="P117" s="713">
        <f>SUM(P110)</f>
        <v>30</v>
      </c>
      <c r="Q117" s="714"/>
      <c r="R117" s="741">
        <f>SUM(R110)</f>
        <v>30</v>
      </c>
      <c r="S117" s="742"/>
      <c r="T117" s="713">
        <f>SUM(T110)</f>
        <v>30</v>
      </c>
      <c r="U117" s="714"/>
      <c r="V117" s="741">
        <f>SUM(V110,F113,F115)</f>
        <v>36</v>
      </c>
      <c r="W117" s="742"/>
      <c r="X117" s="677">
        <f>SUM(X110,F114)</f>
        <v>34</v>
      </c>
      <c r="Y117" s="678"/>
      <c r="Z117" s="18"/>
      <c r="AA117" s="18"/>
    </row>
    <row r="118" spans="1:27" s="3" customFormat="1" ht="14.25" customHeight="1" x14ac:dyDescent="0.2">
      <c r="A118" s="100"/>
      <c r="B118" s="100"/>
      <c r="C118" s="100"/>
      <c r="D118" s="100"/>
      <c r="E118" s="89"/>
      <c r="F118" s="89"/>
      <c r="G118" s="89"/>
      <c r="H118" s="104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103"/>
      <c r="Y118" s="103"/>
      <c r="Z118" s="18"/>
      <c r="AA118" s="18"/>
    </row>
    <row r="119" spans="1:27" s="3" customFormat="1" ht="21" customHeight="1" x14ac:dyDescent="0.2">
      <c r="A119" s="722" t="s">
        <v>237</v>
      </c>
      <c r="B119" s="722"/>
      <c r="C119" s="722"/>
      <c r="D119" s="722"/>
      <c r="E119" s="722"/>
      <c r="F119" s="722"/>
      <c r="G119" s="722"/>
      <c r="H119" s="722"/>
      <c r="I119" s="722"/>
      <c r="J119" s="722"/>
      <c r="K119" s="722"/>
      <c r="L119" s="722"/>
      <c r="M119" s="722"/>
      <c r="N119" s="722"/>
      <c r="O119" s="722"/>
      <c r="P119" s="722"/>
      <c r="Q119" s="722"/>
      <c r="R119" s="722"/>
      <c r="S119" s="722"/>
      <c r="T119" s="722"/>
      <c r="U119" s="722"/>
      <c r="V119" s="722"/>
      <c r="W119" s="722"/>
      <c r="X119" s="722"/>
      <c r="Y119" s="722"/>
      <c r="Z119" s="18"/>
      <c r="AA119" s="18"/>
    </row>
    <row r="120" spans="1:27" s="3" customFormat="1" ht="23.25" customHeight="1" x14ac:dyDescent="0.2">
      <c r="A120" s="756" t="s">
        <v>172</v>
      </c>
      <c r="B120" s="759" t="s">
        <v>25</v>
      </c>
      <c r="C120" s="713" t="s">
        <v>0</v>
      </c>
      <c r="D120" s="714"/>
      <c r="E120" s="759" t="s">
        <v>86</v>
      </c>
      <c r="F120" s="809" t="s">
        <v>1</v>
      </c>
      <c r="G120" s="741" t="s">
        <v>2</v>
      </c>
      <c r="H120" s="812"/>
      <c r="I120" s="812"/>
      <c r="J120" s="812"/>
      <c r="K120" s="812"/>
      <c r="L120" s="812"/>
      <c r="M120" s="714"/>
      <c r="N120" s="666" t="s">
        <v>223</v>
      </c>
      <c r="O120" s="667"/>
      <c r="P120" s="667"/>
      <c r="Q120" s="694"/>
      <c r="R120" s="666" t="s">
        <v>224</v>
      </c>
      <c r="S120" s="667"/>
      <c r="T120" s="667"/>
      <c r="U120" s="694"/>
      <c r="V120" s="666" t="s">
        <v>225</v>
      </c>
      <c r="W120" s="667"/>
      <c r="X120" s="667"/>
      <c r="Y120" s="668"/>
      <c r="Z120" s="18"/>
      <c r="AA120" s="18"/>
    </row>
    <row r="121" spans="1:27" s="3" customFormat="1" ht="14.25" customHeight="1" x14ac:dyDescent="0.2">
      <c r="A121" s="757"/>
      <c r="B121" s="760"/>
      <c r="C121" s="762" t="s">
        <v>11</v>
      </c>
      <c r="D121" s="764" t="s">
        <v>10</v>
      </c>
      <c r="E121" s="760"/>
      <c r="F121" s="810"/>
      <c r="G121" s="813" t="s">
        <v>3</v>
      </c>
      <c r="H121" s="815" t="s">
        <v>4</v>
      </c>
      <c r="I121" s="713" t="s">
        <v>5</v>
      </c>
      <c r="J121" s="742"/>
      <c r="K121" s="762" t="s">
        <v>7</v>
      </c>
      <c r="L121" s="762" t="s">
        <v>8</v>
      </c>
      <c r="M121" s="764" t="s">
        <v>9</v>
      </c>
      <c r="N121" s="741" t="s">
        <v>87</v>
      </c>
      <c r="O121" s="742"/>
      <c r="P121" s="713" t="s">
        <v>88</v>
      </c>
      <c r="Q121" s="714"/>
      <c r="R121" s="741" t="s">
        <v>89</v>
      </c>
      <c r="S121" s="742"/>
      <c r="T121" s="713" t="s">
        <v>90</v>
      </c>
      <c r="U121" s="714"/>
      <c r="V121" s="741" t="s">
        <v>91</v>
      </c>
      <c r="W121" s="742"/>
      <c r="X121" s="677" t="s">
        <v>92</v>
      </c>
      <c r="Y121" s="678"/>
      <c r="Z121" s="18"/>
      <c r="AA121" s="18"/>
    </row>
    <row r="122" spans="1:27" s="10" customFormat="1" ht="14.25" customHeight="1" thickBot="1" x14ac:dyDescent="0.25">
      <c r="A122" s="758"/>
      <c r="B122" s="761"/>
      <c r="C122" s="763"/>
      <c r="D122" s="765"/>
      <c r="E122" s="761"/>
      <c r="F122" s="811"/>
      <c r="G122" s="814"/>
      <c r="H122" s="816"/>
      <c r="I122" s="554" t="s">
        <v>6</v>
      </c>
      <c r="J122" s="554" t="s">
        <v>3</v>
      </c>
      <c r="K122" s="763"/>
      <c r="L122" s="763"/>
      <c r="M122" s="765"/>
      <c r="N122" s="152" t="s">
        <v>19</v>
      </c>
      <c r="O122" s="554" t="s">
        <v>5</v>
      </c>
      <c r="P122" s="554" t="s">
        <v>19</v>
      </c>
      <c r="Q122" s="153" t="s">
        <v>5</v>
      </c>
      <c r="R122" s="152" t="s">
        <v>19</v>
      </c>
      <c r="S122" s="554" t="s">
        <v>5</v>
      </c>
      <c r="T122" s="554" t="s">
        <v>19</v>
      </c>
      <c r="U122" s="153" t="s">
        <v>5</v>
      </c>
      <c r="V122" s="152" t="s">
        <v>19</v>
      </c>
      <c r="W122" s="554" t="s">
        <v>5</v>
      </c>
      <c r="X122" s="554" t="s">
        <v>19</v>
      </c>
      <c r="Y122" s="554" t="s">
        <v>5</v>
      </c>
      <c r="Z122" s="19"/>
      <c r="AA122" s="19"/>
    </row>
    <row r="123" spans="1:27" ht="12" thickBot="1" x14ac:dyDescent="0.25">
      <c r="A123" s="211" t="s">
        <v>144</v>
      </c>
      <c r="B123" s="190"/>
      <c r="C123" s="193"/>
      <c r="D123" s="192"/>
      <c r="E123" s="190">
        <f>SUM(E124:E126)</f>
        <v>60</v>
      </c>
      <c r="F123" s="192">
        <f>SUM(F124:F126)</f>
        <v>6</v>
      </c>
      <c r="G123" s="503"/>
      <c r="H123" s="388"/>
      <c r="I123" s="177">
        <f>SUM(I124:I126)</f>
        <v>60</v>
      </c>
      <c r="J123" s="177"/>
      <c r="K123" s="177"/>
      <c r="L123" s="177"/>
      <c r="M123" s="389"/>
      <c r="N123" s="390"/>
      <c r="O123" s="177"/>
      <c r="P123" s="177"/>
      <c r="Q123" s="178"/>
      <c r="R123" s="503"/>
      <c r="S123" s="177">
        <f>SUM(S124:S126)</f>
        <v>15</v>
      </c>
      <c r="T123" s="177"/>
      <c r="U123" s="178">
        <f>U125+U126</f>
        <v>45</v>
      </c>
      <c r="V123" s="503"/>
      <c r="W123" s="177"/>
      <c r="X123" s="212"/>
      <c r="Y123" s="212"/>
    </row>
    <row r="124" spans="1:27" s="6" customFormat="1" x14ac:dyDescent="0.2">
      <c r="A124" s="204" t="s">
        <v>145</v>
      </c>
      <c r="B124" s="538"/>
      <c r="C124" s="617" t="s">
        <v>28</v>
      </c>
      <c r="D124" s="42"/>
      <c r="E124" s="538">
        <v>15</v>
      </c>
      <c r="F124" s="612">
        <v>2</v>
      </c>
      <c r="G124" s="43"/>
      <c r="H124" s="617"/>
      <c r="I124" s="617">
        <v>15</v>
      </c>
      <c r="J124" s="44"/>
      <c r="K124" s="44"/>
      <c r="L124" s="44"/>
      <c r="M124" s="42"/>
      <c r="N124" s="43"/>
      <c r="O124" s="44"/>
      <c r="P124" s="44"/>
      <c r="Q124" s="42"/>
      <c r="R124" s="43"/>
      <c r="S124" s="617">
        <v>15</v>
      </c>
      <c r="T124" s="44"/>
      <c r="U124" s="42"/>
      <c r="V124" s="43"/>
      <c r="W124" s="44"/>
      <c r="X124" s="44"/>
      <c r="Y124" s="44"/>
      <c r="Z124" s="16"/>
      <c r="AA124" s="16"/>
    </row>
    <row r="125" spans="1:27" s="6" customFormat="1" x14ac:dyDescent="0.2">
      <c r="A125" s="62" t="s">
        <v>146</v>
      </c>
      <c r="B125" s="281"/>
      <c r="C125" s="282"/>
      <c r="D125" s="289" t="s">
        <v>28</v>
      </c>
      <c r="E125" s="281">
        <v>30</v>
      </c>
      <c r="F125" s="289">
        <v>2</v>
      </c>
      <c r="G125" s="21"/>
      <c r="H125" s="282"/>
      <c r="I125" s="282">
        <v>30</v>
      </c>
      <c r="J125" s="41"/>
      <c r="K125" s="41"/>
      <c r="L125" s="41"/>
      <c r="M125" s="24"/>
      <c r="N125" s="21"/>
      <c r="O125" s="41"/>
      <c r="P125" s="41"/>
      <c r="Q125" s="24"/>
      <c r="R125" s="21"/>
      <c r="S125" s="282"/>
      <c r="T125" s="282"/>
      <c r="U125" s="289">
        <v>30</v>
      </c>
      <c r="V125" s="21"/>
      <c r="W125" s="41"/>
      <c r="X125" s="41"/>
      <c r="Y125" s="41"/>
      <c r="Z125" s="16"/>
      <c r="AA125" s="16"/>
    </row>
    <row r="126" spans="1:27" s="6" customFormat="1" ht="12" thickBot="1" x14ac:dyDescent="0.25">
      <c r="A126" s="63" t="s">
        <v>147</v>
      </c>
      <c r="B126" s="539"/>
      <c r="C126" s="540"/>
      <c r="D126" s="564" t="s">
        <v>28</v>
      </c>
      <c r="E126" s="539">
        <v>15</v>
      </c>
      <c r="F126" s="564">
        <v>2</v>
      </c>
      <c r="G126" s="68"/>
      <c r="H126" s="540"/>
      <c r="I126" s="540">
        <v>15</v>
      </c>
      <c r="J126" s="55"/>
      <c r="K126" s="55"/>
      <c r="L126" s="55"/>
      <c r="M126" s="67"/>
      <c r="N126" s="68"/>
      <c r="O126" s="55"/>
      <c r="P126" s="55"/>
      <c r="Q126" s="67"/>
      <c r="R126" s="68"/>
      <c r="S126" s="540"/>
      <c r="T126" s="540"/>
      <c r="U126" s="564">
        <v>15</v>
      </c>
      <c r="V126" s="68"/>
      <c r="W126" s="55"/>
      <c r="X126" s="55"/>
      <c r="Y126" s="55"/>
      <c r="Z126" s="16"/>
      <c r="AA126" s="16"/>
    </row>
    <row r="127" spans="1:27" s="6" customFormat="1" ht="12" thickBot="1" x14ac:dyDescent="0.25">
      <c r="A127" s="189" t="s">
        <v>139</v>
      </c>
      <c r="B127" s="190"/>
      <c r="C127" s="191"/>
      <c r="D127" s="192"/>
      <c r="E127" s="190">
        <f>SUM(E128:E129)</f>
        <v>50</v>
      </c>
      <c r="F127" s="192">
        <f>SUM(F128:F129)</f>
        <v>5</v>
      </c>
      <c r="G127" s="190">
        <f>SUM(G128:G129)</f>
        <v>10</v>
      </c>
      <c r="H127" s="193"/>
      <c r="I127" s="193">
        <f>SUM(I128:I129)</f>
        <v>40</v>
      </c>
      <c r="J127" s="193"/>
      <c r="K127" s="193"/>
      <c r="L127" s="193"/>
      <c r="M127" s="192"/>
      <c r="N127" s="190"/>
      <c r="O127" s="193"/>
      <c r="P127" s="193"/>
      <c r="Q127" s="192"/>
      <c r="R127" s="190"/>
      <c r="S127" s="193"/>
      <c r="T127" s="193">
        <f>SUM(T128:T129)</f>
        <v>10</v>
      </c>
      <c r="U127" s="192">
        <f>SUM(U128:U129)</f>
        <v>40</v>
      </c>
      <c r="V127" s="190"/>
      <c r="W127" s="193"/>
      <c r="X127" s="193"/>
      <c r="Y127" s="193"/>
      <c r="Z127" s="16"/>
      <c r="AA127" s="16"/>
    </row>
    <row r="128" spans="1:27" s="6" customFormat="1" ht="10.5" customHeight="1" x14ac:dyDescent="0.2">
      <c r="A128" s="109" t="s">
        <v>148</v>
      </c>
      <c r="B128" s="768"/>
      <c r="C128" s="766"/>
      <c r="D128" s="767" t="s">
        <v>29</v>
      </c>
      <c r="E128" s="768">
        <v>50</v>
      </c>
      <c r="F128" s="391">
        <v>2</v>
      </c>
      <c r="G128" s="768">
        <v>10</v>
      </c>
      <c r="H128" s="766"/>
      <c r="I128" s="766">
        <v>40</v>
      </c>
      <c r="J128" s="766"/>
      <c r="K128" s="766"/>
      <c r="L128" s="766"/>
      <c r="M128" s="767"/>
      <c r="N128" s="768"/>
      <c r="O128" s="766"/>
      <c r="P128" s="766"/>
      <c r="Q128" s="767"/>
      <c r="R128" s="768"/>
      <c r="S128" s="766"/>
      <c r="T128" s="766">
        <v>10</v>
      </c>
      <c r="U128" s="767">
        <v>40</v>
      </c>
      <c r="V128" s="862"/>
      <c r="W128" s="766"/>
      <c r="X128" s="766"/>
      <c r="Y128" s="766"/>
      <c r="Z128" s="16"/>
      <c r="AA128" s="16"/>
    </row>
    <row r="129" spans="1:27" s="6" customFormat="1" ht="12" customHeight="1" thickBot="1" x14ac:dyDescent="0.25">
      <c r="A129" s="109" t="s">
        <v>240</v>
      </c>
      <c r="B129" s="650"/>
      <c r="C129" s="644"/>
      <c r="D129" s="647"/>
      <c r="E129" s="650"/>
      <c r="F129" s="628">
        <v>3</v>
      </c>
      <c r="G129" s="650"/>
      <c r="H129" s="644"/>
      <c r="I129" s="644"/>
      <c r="J129" s="644"/>
      <c r="K129" s="644"/>
      <c r="L129" s="644"/>
      <c r="M129" s="647"/>
      <c r="N129" s="650"/>
      <c r="O129" s="644"/>
      <c r="P129" s="644"/>
      <c r="Q129" s="647"/>
      <c r="R129" s="650"/>
      <c r="S129" s="644"/>
      <c r="T129" s="644"/>
      <c r="U129" s="647"/>
      <c r="V129" s="863"/>
      <c r="W129" s="644"/>
      <c r="X129" s="644"/>
      <c r="Y129" s="644"/>
      <c r="Z129" s="16"/>
      <c r="AA129" s="16"/>
    </row>
    <row r="130" spans="1:27" s="6" customFormat="1" ht="12" customHeight="1" thickBot="1" x14ac:dyDescent="0.25">
      <c r="A130" s="189" t="s">
        <v>168</v>
      </c>
      <c r="B130" s="392"/>
      <c r="C130" s="393"/>
      <c r="D130" s="192"/>
      <c r="E130" s="190">
        <f>SUM(E131)</f>
        <v>20</v>
      </c>
      <c r="F130" s="192">
        <f>SUM(F131)</f>
        <v>3</v>
      </c>
      <c r="G130" s="190"/>
      <c r="H130" s="193"/>
      <c r="I130" s="193">
        <f>SUM(I131)</f>
        <v>20</v>
      </c>
      <c r="J130" s="193"/>
      <c r="K130" s="193"/>
      <c r="L130" s="193"/>
      <c r="M130" s="192"/>
      <c r="N130" s="190"/>
      <c r="O130" s="193"/>
      <c r="P130" s="193"/>
      <c r="Q130" s="192"/>
      <c r="R130" s="190"/>
      <c r="S130" s="193"/>
      <c r="T130" s="193"/>
      <c r="U130" s="192">
        <f>SUM(U131)</f>
        <v>20</v>
      </c>
      <c r="V130" s="190"/>
      <c r="W130" s="193"/>
      <c r="X130" s="393"/>
      <c r="Y130" s="393"/>
      <c r="Z130" s="16"/>
      <c r="AA130" s="16"/>
    </row>
    <row r="131" spans="1:27" s="6" customFormat="1" ht="12" customHeight="1" thickBot="1" x14ac:dyDescent="0.25">
      <c r="A131" s="109" t="s">
        <v>60</v>
      </c>
      <c r="B131" s="110"/>
      <c r="C131" s="627"/>
      <c r="D131" s="628" t="s">
        <v>28</v>
      </c>
      <c r="E131" s="110">
        <v>20</v>
      </c>
      <c r="F131" s="628">
        <v>3</v>
      </c>
      <c r="G131" s="110"/>
      <c r="H131" s="627"/>
      <c r="I131" s="627">
        <v>20</v>
      </c>
      <c r="J131" s="627"/>
      <c r="K131" s="627"/>
      <c r="L131" s="627"/>
      <c r="M131" s="628"/>
      <c r="N131" s="110"/>
      <c r="O131" s="627"/>
      <c r="P131" s="627"/>
      <c r="Q131" s="628"/>
      <c r="R131" s="110"/>
      <c r="S131" s="627"/>
      <c r="T131" s="627"/>
      <c r="U131" s="628">
        <v>20</v>
      </c>
      <c r="V131" s="110"/>
      <c r="W131" s="476"/>
      <c r="X131" s="476"/>
      <c r="Y131" s="476"/>
      <c r="Z131" s="16"/>
      <c r="AA131" s="16"/>
    </row>
    <row r="132" spans="1:27" s="9" customFormat="1" ht="12.75" customHeight="1" thickBot="1" x14ac:dyDescent="0.25">
      <c r="A132" s="211" t="s">
        <v>93</v>
      </c>
      <c r="B132" s="190"/>
      <c r="C132" s="193"/>
      <c r="D132" s="192"/>
      <c r="E132" s="190">
        <f>SUM(E133:E135)</f>
        <v>30</v>
      </c>
      <c r="F132" s="192">
        <f>SUM(F133:F135)</f>
        <v>3</v>
      </c>
      <c r="G132" s="616">
        <f>SUM(G133:G135)</f>
        <v>30</v>
      </c>
      <c r="H132" s="212"/>
      <c r="I132" s="177"/>
      <c r="J132" s="177"/>
      <c r="K132" s="177"/>
      <c r="L132" s="177"/>
      <c r="M132" s="395"/>
      <c r="N132" s="213"/>
      <c r="O132" s="177"/>
      <c r="P132" s="177"/>
      <c r="Q132" s="178"/>
      <c r="R132" s="616">
        <f>SUM(R133:R135)</f>
        <v>30</v>
      </c>
      <c r="S132" s="177"/>
      <c r="T132" s="177"/>
      <c r="U132" s="178"/>
      <c r="V132" s="503"/>
      <c r="W132" s="177"/>
      <c r="X132" s="212"/>
      <c r="Y132" s="212"/>
      <c r="Z132" s="12"/>
      <c r="AA132" s="12"/>
    </row>
    <row r="133" spans="1:27" s="9" customFormat="1" ht="21.75" customHeight="1" x14ac:dyDescent="0.2">
      <c r="A133" s="596" t="s">
        <v>94</v>
      </c>
      <c r="B133" s="43"/>
      <c r="C133" s="617" t="s">
        <v>28</v>
      </c>
      <c r="D133" s="612"/>
      <c r="E133" s="538">
        <v>10</v>
      </c>
      <c r="F133" s="612">
        <v>1</v>
      </c>
      <c r="G133" s="485">
        <v>10</v>
      </c>
      <c r="H133" s="613"/>
      <c r="I133" s="592"/>
      <c r="J133" s="592"/>
      <c r="K133" s="592"/>
      <c r="L133" s="592"/>
      <c r="M133" s="610"/>
      <c r="N133" s="562"/>
      <c r="O133" s="592"/>
      <c r="P133" s="592"/>
      <c r="Q133" s="606"/>
      <c r="R133" s="485">
        <v>10</v>
      </c>
      <c r="S133" s="592"/>
      <c r="T133" s="592"/>
      <c r="U133" s="606"/>
      <c r="V133" s="485"/>
      <c r="W133" s="481"/>
      <c r="X133" s="482"/>
      <c r="Y133" s="482"/>
      <c r="Z133" s="12"/>
      <c r="AA133" s="12"/>
    </row>
    <row r="134" spans="1:27" s="9" customFormat="1" ht="12.75" customHeight="1" x14ac:dyDescent="0.2">
      <c r="A134" s="536" t="s">
        <v>96</v>
      </c>
      <c r="B134" s="21"/>
      <c r="C134" s="282" t="s">
        <v>28</v>
      </c>
      <c r="D134" s="289"/>
      <c r="E134" s="281">
        <v>10</v>
      </c>
      <c r="F134" s="289">
        <v>1</v>
      </c>
      <c r="G134" s="492">
        <v>10</v>
      </c>
      <c r="H134" s="487"/>
      <c r="I134" s="494"/>
      <c r="J134" s="494"/>
      <c r="K134" s="494"/>
      <c r="L134" s="494"/>
      <c r="M134" s="294"/>
      <c r="N134" s="313"/>
      <c r="O134" s="494"/>
      <c r="P134" s="494"/>
      <c r="Q134" s="491"/>
      <c r="R134" s="492">
        <v>10</v>
      </c>
      <c r="S134" s="494"/>
      <c r="T134" s="494"/>
      <c r="U134" s="491"/>
      <c r="V134" s="492"/>
      <c r="W134" s="494"/>
      <c r="X134" s="487"/>
      <c r="Y134" s="487"/>
      <c r="Z134" s="12"/>
      <c r="AA134" s="12"/>
    </row>
    <row r="135" spans="1:27" s="9" customFormat="1" ht="12.75" customHeight="1" thickBot="1" x14ac:dyDescent="0.25">
      <c r="A135" s="537" t="s">
        <v>95</v>
      </c>
      <c r="B135" s="539"/>
      <c r="C135" s="540" t="s">
        <v>28</v>
      </c>
      <c r="D135" s="564"/>
      <c r="E135" s="539">
        <v>10</v>
      </c>
      <c r="F135" s="564">
        <v>1</v>
      </c>
      <c r="G135" s="496">
        <v>10</v>
      </c>
      <c r="H135" s="505"/>
      <c r="I135" s="497"/>
      <c r="J135" s="497"/>
      <c r="K135" s="497"/>
      <c r="L135" s="497"/>
      <c r="M135" s="549"/>
      <c r="N135" s="563"/>
      <c r="O135" s="497"/>
      <c r="P135" s="497"/>
      <c r="Q135" s="504"/>
      <c r="R135" s="496">
        <v>10</v>
      </c>
      <c r="S135" s="497"/>
      <c r="T135" s="497"/>
      <c r="U135" s="504"/>
      <c r="V135" s="496"/>
      <c r="W135" s="497"/>
      <c r="X135" s="505"/>
      <c r="Y135" s="505"/>
      <c r="Z135" s="12"/>
      <c r="AA135" s="12"/>
    </row>
    <row r="136" spans="1:27" s="9" customFormat="1" ht="12.75" customHeight="1" thickBot="1" x14ac:dyDescent="0.25">
      <c r="A136" s="211" t="s">
        <v>97</v>
      </c>
      <c r="B136" s="190"/>
      <c r="C136" s="193"/>
      <c r="D136" s="192"/>
      <c r="E136" s="190">
        <f>SUM(E137:E140)</f>
        <v>30</v>
      </c>
      <c r="F136" s="192">
        <f>SUM(F137:F140)</f>
        <v>4</v>
      </c>
      <c r="G136" s="616">
        <f>SUM(G137:G140)</f>
        <v>30</v>
      </c>
      <c r="H136" s="212"/>
      <c r="I136" s="177"/>
      <c r="J136" s="177"/>
      <c r="K136" s="177"/>
      <c r="L136" s="177"/>
      <c r="M136" s="395"/>
      <c r="N136" s="213"/>
      <c r="O136" s="177"/>
      <c r="P136" s="177"/>
      <c r="Q136" s="178"/>
      <c r="R136" s="616">
        <f>SUM(R137:R140)</f>
        <v>30</v>
      </c>
      <c r="S136" s="177"/>
      <c r="T136" s="177"/>
      <c r="U136" s="178"/>
      <c r="V136" s="503"/>
      <c r="W136" s="177"/>
      <c r="X136" s="212"/>
      <c r="Y136" s="212"/>
      <c r="Z136" s="12"/>
      <c r="AA136" s="12"/>
    </row>
    <row r="137" spans="1:27" s="9" customFormat="1" ht="12.75" customHeight="1" x14ac:dyDescent="0.2">
      <c r="A137" s="567" t="s">
        <v>98</v>
      </c>
      <c r="B137" s="538"/>
      <c r="C137" s="533" t="s">
        <v>28</v>
      </c>
      <c r="D137" s="534"/>
      <c r="E137" s="538">
        <v>10</v>
      </c>
      <c r="F137" s="534">
        <v>1</v>
      </c>
      <c r="G137" s="485">
        <v>10</v>
      </c>
      <c r="H137" s="482"/>
      <c r="I137" s="481"/>
      <c r="J137" s="481"/>
      <c r="K137" s="481"/>
      <c r="L137" s="481"/>
      <c r="M137" s="548"/>
      <c r="N137" s="562"/>
      <c r="O137" s="481"/>
      <c r="P137" s="481"/>
      <c r="Q137" s="495"/>
      <c r="R137" s="485">
        <v>10</v>
      </c>
      <c r="S137" s="481"/>
      <c r="T137" s="481"/>
      <c r="U137" s="495"/>
      <c r="V137" s="485"/>
      <c r="W137" s="481"/>
      <c r="X137" s="482"/>
      <c r="Y137" s="482"/>
      <c r="Z137" s="12"/>
      <c r="AA137" s="12"/>
    </row>
    <row r="138" spans="1:27" s="9" customFormat="1" ht="12.75" customHeight="1" x14ac:dyDescent="0.2">
      <c r="A138" s="536" t="s">
        <v>99</v>
      </c>
      <c r="B138" s="281"/>
      <c r="C138" s="282" t="s">
        <v>28</v>
      </c>
      <c r="D138" s="289"/>
      <c r="E138" s="281">
        <v>10</v>
      </c>
      <c r="F138" s="289">
        <v>1</v>
      </c>
      <c r="G138" s="492">
        <v>10</v>
      </c>
      <c r="H138" s="487"/>
      <c r="I138" s="494"/>
      <c r="J138" s="494"/>
      <c r="K138" s="494"/>
      <c r="L138" s="494"/>
      <c r="M138" s="294"/>
      <c r="N138" s="313"/>
      <c r="O138" s="494"/>
      <c r="P138" s="494"/>
      <c r="Q138" s="491"/>
      <c r="R138" s="492">
        <v>10</v>
      </c>
      <c r="S138" s="494"/>
      <c r="T138" s="494"/>
      <c r="U138" s="491"/>
      <c r="V138" s="492"/>
      <c r="W138" s="494"/>
      <c r="X138" s="487"/>
      <c r="Y138" s="487"/>
      <c r="Z138" s="12"/>
      <c r="AA138" s="12"/>
    </row>
    <row r="139" spans="1:27" s="9" customFormat="1" ht="12.75" customHeight="1" x14ac:dyDescent="0.2">
      <c r="A139" s="536" t="s">
        <v>100</v>
      </c>
      <c r="B139" s="281"/>
      <c r="C139" s="282" t="s">
        <v>21</v>
      </c>
      <c r="D139" s="289"/>
      <c r="E139" s="281">
        <v>5</v>
      </c>
      <c r="F139" s="289">
        <v>1</v>
      </c>
      <c r="G139" s="492">
        <v>5</v>
      </c>
      <c r="H139" s="487"/>
      <c r="I139" s="494"/>
      <c r="J139" s="494"/>
      <c r="K139" s="494"/>
      <c r="L139" s="494"/>
      <c r="M139" s="294"/>
      <c r="N139" s="313"/>
      <c r="O139" s="494"/>
      <c r="P139" s="494"/>
      <c r="Q139" s="491"/>
      <c r="R139" s="492">
        <v>5</v>
      </c>
      <c r="S139" s="494"/>
      <c r="T139" s="494"/>
      <c r="U139" s="491"/>
      <c r="V139" s="492"/>
      <c r="W139" s="494"/>
      <c r="X139" s="487"/>
      <c r="Y139" s="487"/>
      <c r="Z139" s="12"/>
      <c r="AA139" s="12"/>
    </row>
    <row r="140" spans="1:27" s="9" customFormat="1" ht="12.75" customHeight="1" thickBot="1" x14ac:dyDescent="0.25">
      <c r="A140" s="473" t="s">
        <v>226</v>
      </c>
      <c r="B140" s="78"/>
      <c r="C140" s="540" t="s">
        <v>21</v>
      </c>
      <c r="D140" s="564"/>
      <c r="E140" s="539">
        <v>5</v>
      </c>
      <c r="F140" s="564">
        <v>1</v>
      </c>
      <c r="G140" s="496">
        <v>5</v>
      </c>
      <c r="H140" s="505"/>
      <c r="I140" s="497"/>
      <c r="J140" s="497"/>
      <c r="K140" s="497"/>
      <c r="L140" s="497"/>
      <c r="M140" s="549"/>
      <c r="N140" s="563"/>
      <c r="O140" s="497"/>
      <c r="P140" s="497"/>
      <c r="Q140" s="504"/>
      <c r="R140" s="496">
        <v>5</v>
      </c>
      <c r="S140" s="497"/>
      <c r="T140" s="497"/>
      <c r="U140" s="504"/>
      <c r="V140" s="496"/>
      <c r="W140" s="497"/>
      <c r="X140" s="505"/>
      <c r="Y140" s="505"/>
      <c r="Z140" s="12"/>
      <c r="AA140" s="12"/>
    </row>
    <row r="141" spans="1:27" s="9" customFormat="1" ht="12.75" customHeight="1" thickBot="1" x14ac:dyDescent="0.25">
      <c r="A141" s="211" t="s">
        <v>102</v>
      </c>
      <c r="B141" s="190"/>
      <c r="C141" s="193"/>
      <c r="D141" s="192"/>
      <c r="E141" s="190">
        <f>SUM(E142:E148)</f>
        <v>95</v>
      </c>
      <c r="F141" s="192">
        <f>SUM(F142:F148)</f>
        <v>13</v>
      </c>
      <c r="G141" s="616">
        <f>SUM(G142:G148)</f>
        <v>95</v>
      </c>
      <c r="H141" s="212"/>
      <c r="I141" s="177"/>
      <c r="J141" s="177"/>
      <c r="K141" s="177"/>
      <c r="L141" s="177"/>
      <c r="M141" s="395"/>
      <c r="N141" s="213"/>
      <c r="O141" s="177"/>
      <c r="P141" s="177"/>
      <c r="Q141" s="178"/>
      <c r="R141" s="616">
        <f>SUM(R142:R148)</f>
        <v>10</v>
      </c>
      <c r="S141" s="177"/>
      <c r="T141" s="177">
        <f>SUM(T142:T148)</f>
        <v>85</v>
      </c>
      <c r="U141" s="178"/>
      <c r="V141" s="616"/>
      <c r="W141" s="177"/>
      <c r="X141" s="212"/>
      <c r="Y141" s="212"/>
      <c r="Z141" s="12"/>
      <c r="AA141" s="12"/>
    </row>
    <row r="142" spans="1:27" s="9" customFormat="1" ht="12.75" customHeight="1" x14ac:dyDescent="0.2">
      <c r="A142" s="596" t="s">
        <v>103</v>
      </c>
      <c r="B142" s="538"/>
      <c r="C142" s="617" t="s">
        <v>28</v>
      </c>
      <c r="D142" s="612"/>
      <c r="E142" s="538">
        <v>10</v>
      </c>
      <c r="F142" s="612">
        <v>2</v>
      </c>
      <c r="G142" s="485">
        <v>10</v>
      </c>
      <c r="H142" s="613"/>
      <c r="I142" s="592"/>
      <c r="J142" s="592"/>
      <c r="K142" s="592"/>
      <c r="L142" s="592"/>
      <c r="M142" s="610"/>
      <c r="N142" s="562"/>
      <c r="O142" s="592"/>
      <c r="P142" s="592"/>
      <c r="Q142" s="606"/>
      <c r="R142" s="485">
        <v>10</v>
      </c>
      <c r="S142" s="592"/>
      <c r="T142" s="592"/>
      <c r="U142" s="606"/>
      <c r="V142" s="485"/>
      <c r="W142" s="592"/>
      <c r="X142" s="613"/>
      <c r="Y142" s="613"/>
      <c r="Z142" s="12"/>
      <c r="AA142" s="12"/>
    </row>
    <row r="143" spans="1:27" s="9" customFormat="1" ht="12.75" customHeight="1" x14ac:dyDescent="0.2">
      <c r="A143" s="536" t="s">
        <v>104</v>
      </c>
      <c r="B143" s="281"/>
      <c r="C143" s="282"/>
      <c r="D143" s="289" t="s">
        <v>28</v>
      </c>
      <c r="E143" s="281">
        <v>15</v>
      </c>
      <c r="F143" s="289">
        <v>2</v>
      </c>
      <c r="G143" s="492">
        <v>15</v>
      </c>
      <c r="H143" s="487"/>
      <c r="I143" s="494"/>
      <c r="J143" s="494"/>
      <c r="K143" s="494"/>
      <c r="L143" s="494"/>
      <c r="M143" s="294"/>
      <c r="N143" s="313"/>
      <c r="O143" s="494"/>
      <c r="P143" s="494"/>
      <c r="Q143" s="491"/>
      <c r="R143" s="492"/>
      <c r="S143" s="494"/>
      <c r="T143" s="494">
        <v>15</v>
      </c>
      <c r="U143" s="491"/>
      <c r="V143" s="492"/>
      <c r="W143" s="494"/>
      <c r="X143" s="487"/>
      <c r="Y143" s="487"/>
      <c r="Z143" s="12"/>
      <c r="AA143" s="12"/>
    </row>
    <row r="144" spans="1:27" s="9" customFormat="1" ht="12.75" customHeight="1" x14ac:dyDescent="0.2">
      <c r="A144" s="536" t="s">
        <v>105</v>
      </c>
      <c r="B144" s="281"/>
      <c r="C144" s="282"/>
      <c r="D144" s="289" t="s">
        <v>28</v>
      </c>
      <c r="E144" s="281">
        <v>15</v>
      </c>
      <c r="F144" s="289">
        <v>2</v>
      </c>
      <c r="G144" s="492">
        <v>15</v>
      </c>
      <c r="H144" s="487"/>
      <c r="I144" s="494"/>
      <c r="J144" s="494"/>
      <c r="K144" s="494"/>
      <c r="L144" s="494"/>
      <c r="M144" s="294"/>
      <c r="N144" s="313"/>
      <c r="O144" s="494"/>
      <c r="P144" s="494"/>
      <c r="Q144" s="491"/>
      <c r="R144" s="492"/>
      <c r="S144" s="494"/>
      <c r="T144" s="494">
        <v>15</v>
      </c>
      <c r="U144" s="491"/>
      <c r="V144" s="492"/>
      <c r="W144" s="494"/>
      <c r="X144" s="487"/>
      <c r="Y144" s="487"/>
      <c r="Z144" s="12"/>
      <c r="AA144" s="12"/>
    </row>
    <row r="145" spans="1:27" s="9" customFormat="1" ht="12.75" customHeight="1" x14ac:dyDescent="0.2">
      <c r="A145" s="536" t="s">
        <v>106</v>
      </c>
      <c r="B145" s="281"/>
      <c r="C145" s="282"/>
      <c r="D145" s="289" t="s">
        <v>28</v>
      </c>
      <c r="E145" s="281">
        <v>15</v>
      </c>
      <c r="F145" s="289">
        <v>2</v>
      </c>
      <c r="G145" s="492">
        <v>15</v>
      </c>
      <c r="H145" s="487"/>
      <c r="I145" s="494"/>
      <c r="J145" s="494"/>
      <c r="K145" s="494"/>
      <c r="L145" s="494"/>
      <c r="M145" s="294"/>
      <c r="N145" s="313"/>
      <c r="O145" s="494"/>
      <c r="P145" s="494"/>
      <c r="Q145" s="491"/>
      <c r="R145" s="492"/>
      <c r="S145" s="494"/>
      <c r="T145" s="494">
        <v>15</v>
      </c>
      <c r="U145" s="491"/>
      <c r="V145" s="492"/>
      <c r="W145" s="494"/>
      <c r="X145" s="487"/>
      <c r="Y145" s="487"/>
      <c r="Z145" s="12"/>
      <c r="AA145" s="12"/>
    </row>
    <row r="146" spans="1:27" s="9" customFormat="1" ht="12.75" customHeight="1" x14ac:dyDescent="0.2">
      <c r="A146" s="536" t="s">
        <v>107</v>
      </c>
      <c r="B146" s="281"/>
      <c r="C146" s="282"/>
      <c r="D146" s="289" t="s">
        <v>20</v>
      </c>
      <c r="E146" s="281">
        <v>15</v>
      </c>
      <c r="F146" s="289">
        <v>2</v>
      </c>
      <c r="G146" s="492">
        <v>15</v>
      </c>
      <c r="H146" s="487"/>
      <c r="I146" s="494"/>
      <c r="J146" s="494"/>
      <c r="K146" s="494"/>
      <c r="L146" s="494"/>
      <c r="M146" s="294"/>
      <c r="N146" s="313"/>
      <c r="O146" s="494"/>
      <c r="P146" s="494"/>
      <c r="Q146" s="491"/>
      <c r="R146" s="492"/>
      <c r="S146" s="494"/>
      <c r="T146" s="494">
        <v>15</v>
      </c>
      <c r="U146" s="491"/>
      <c r="V146" s="492"/>
      <c r="W146" s="494"/>
      <c r="X146" s="487"/>
      <c r="Y146" s="487"/>
      <c r="Z146" s="12"/>
      <c r="AA146" s="12"/>
    </row>
    <row r="147" spans="1:27" s="9" customFormat="1" ht="24" customHeight="1" x14ac:dyDescent="0.2">
      <c r="A147" s="536" t="s">
        <v>108</v>
      </c>
      <c r="B147" s="281"/>
      <c r="C147" s="282"/>
      <c r="D147" s="289" t="s">
        <v>28</v>
      </c>
      <c r="E147" s="281">
        <v>10</v>
      </c>
      <c r="F147" s="289">
        <v>1</v>
      </c>
      <c r="G147" s="492">
        <v>10</v>
      </c>
      <c r="H147" s="487"/>
      <c r="I147" s="494"/>
      <c r="J147" s="494"/>
      <c r="K147" s="494"/>
      <c r="L147" s="494"/>
      <c r="M147" s="294"/>
      <c r="N147" s="313"/>
      <c r="O147" s="494"/>
      <c r="P147" s="494"/>
      <c r="Q147" s="491"/>
      <c r="R147" s="492"/>
      <c r="S147" s="494"/>
      <c r="T147" s="494">
        <v>10</v>
      </c>
      <c r="U147" s="491"/>
      <c r="V147" s="492"/>
      <c r="W147" s="494"/>
      <c r="X147" s="487"/>
      <c r="Y147" s="487"/>
      <c r="Z147" s="12"/>
      <c r="AA147" s="12"/>
    </row>
    <row r="148" spans="1:27" s="9" customFormat="1" ht="12.75" customHeight="1" thickBot="1" x14ac:dyDescent="0.25">
      <c r="A148" s="537" t="s">
        <v>178</v>
      </c>
      <c r="B148" s="539"/>
      <c r="C148" s="540"/>
      <c r="D148" s="564" t="s">
        <v>28</v>
      </c>
      <c r="E148" s="539">
        <v>15</v>
      </c>
      <c r="F148" s="564">
        <v>2</v>
      </c>
      <c r="G148" s="496">
        <v>15</v>
      </c>
      <c r="H148" s="505"/>
      <c r="I148" s="497"/>
      <c r="J148" s="497"/>
      <c r="K148" s="497"/>
      <c r="L148" s="497"/>
      <c r="M148" s="549"/>
      <c r="N148" s="563"/>
      <c r="O148" s="497"/>
      <c r="P148" s="497"/>
      <c r="Q148" s="504"/>
      <c r="R148" s="496"/>
      <c r="S148" s="497"/>
      <c r="T148" s="497">
        <v>15</v>
      </c>
      <c r="U148" s="504"/>
      <c r="V148" s="496"/>
      <c r="W148" s="497"/>
      <c r="X148" s="505"/>
      <c r="Y148" s="505"/>
      <c r="Z148" s="12"/>
      <c r="AA148" s="12"/>
    </row>
    <row r="149" spans="1:27" s="9" customFormat="1" ht="10.5" customHeight="1" thickBot="1" x14ac:dyDescent="0.25">
      <c r="A149" s="211" t="s">
        <v>109</v>
      </c>
      <c r="B149" s="190"/>
      <c r="C149" s="193"/>
      <c r="D149" s="192"/>
      <c r="E149" s="190">
        <f>SUM(E150:E155)</f>
        <v>115</v>
      </c>
      <c r="F149" s="192">
        <f>SUM(F150:F155)</f>
        <v>19</v>
      </c>
      <c r="G149" s="616">
        <f>SUM(G150:G155)</f>
        <v>20</v>
      </c>
      <c r="H149" s="212"/>
      <c r="I149" s="177">
        <f>SUM(I150:I155)</f>
        <v>95</v>
      </c>
      <c r="J149" s="177"/>
      <c r="K149" s="177"/>
      <c r="L149" s="177"/>
      <c r="M149" s="395"/>
      <c r="N149" s="213"/>
      <c r="O149" s="177"/>
      <c r="P149" s="177"/>
      <c r="Q149" s="178"/>
      <c r="R149" s="616"/>
      <c r="S149" s="177"/>
      <c r="T149" s="177"/>
      <c r="U149" s="178">
        <f>SUM(U150:U155)</f>
        <v>20</v>
      </c>
      <c r="V149" s="616">
        <f>SUM(V150:V155)</f>
        <v>20</v>
      </c>
      <c r="W149" s="177">
        <f>SUM(W150:W155)</f>
        <v>65</v>
      </c>
      <c r="X149" s="212"/>
      <c r="Y149" s="212">
        <f>SUM(Y150:Y155)</f>
        <v>10</v>
      </c>
      <c r="Z149" s="12"/>
      <c r="AA149" s="12"/>
    </row>
    <row r="150" spans="1:27" s="9" customFormat="1" ht="12.75" customHeight="1" x14ac:dyDescent="0.2">
      <c r="A150" s="596" t="s">
        <v>110</v>
      </c>
      <c r="B150" s="538"/>
      <c r="C150" s="617"/>
      <c r="D150" s="612" t="s">
        <v>28</v>
      </c>
      <c r="E150" s="538">
        <v>20</v>
      </c>
      <c r="F150" s="612">
        <v>2</v>
      </c>
      <c r="G150" s="485"/>
      <c r="H150" s="613"/>
      <c r="I150" s="592">
        <v>20</v>
      </c>
      <c r="J150" s="592"/>
      <c r="K150" s="592"/>
      <c r="L150" s="592"/>
      <c r="M150" s="610"/>
      <c r="N150" s="562"/>
      <c r="O150" s="592"/>
      <c r="P150" s="592"/>
      <c r="Q150" s="606"/>
      <c r="R150" s="485"/>
      <c r="S150" s="592"/>
      <c r="T150" s="592"/>
      <c r="U150" s="606">
        <v>20</v>
      </c>
      <c r="V150" s="485"/>
      <c r="W150" s="592"/>
      <c r="X150" s="613"/>
      <c r="Y150" s="613"/>
      <c r="Z150" s="12"/>
      <c r="AA150" s="12"/>
    </row>
    <row r="151" spans="1:27" s="9" customFormat="1" ht="12.75" customHeight="1" x14ac:dyDescent="0.2">
      <c r="A151" s="536" t="s">
        <v>111</v>
      </c>
      <c r="B151" s="281"/>
      <c r="C151" s="282" t="s">
        <v>28</v>
      </c>
      <c r="D151" s="289"/>
      <c r="E151" s="281">
        <v>25</v>
      </c>
      <c r="F151" s="289">
        <v>5</v>
      </c>
      <c r="G151" s="492"/>
      <c r="H151" s="487"/>
      <c r="I151" s="494">
        <v>25</v>
      </c>
      <c r="J151" s="494"/>
      <c r="K151" s="494"/>
      <c r="L151" s="494"/>
      <c r="M151" s="294"/>
      <c r="N151" s="313"/>
      <c r="O151" s="494"/>
      <c r="P151" s="494"/>
      <c r="Q151" s="491"/>
      <c r="R151" s="492"/>
      <c r="S151" s="494"/>
      <c r="T151" s="494"/>
      <c r="U151" s="491"/>
      <c r="V151" s="492"/>
      <c r="W151" s="494">
        <v>25</v>
      </c>
      <c r="X151" s="487"/>
      <c r="Y151" s="487"/>
      <c r="Z151" s="12"/>
      <c r="AA151" s="12"/>
    </row>
    <row r="152" spans="1:27" s="9" customFormat="1" ht="12.75" customHeight="1" x14ac:dyDescent="0.2">
      <c r="A152" s="536" t="s">
        <v>112</v>
      </c>
      <c r="B152" s="281"/>
      <c r="C152" s="282" t="s">
        <v>28</v>
      </c>
      <c r="D152" s="289"/>
      <c r="E152" s="281">
        <v>20</v>
      </c>
      <c r="F152" s="289">
        <v>5</v>
      </c>
      <c r="G152" s="492"/>
      <c r="H152" s="487"/>
      <c r="I152" s="494">
        <v>20</v>
      </c>
      <c r="J152" s="494"/>
      <c r="K152" s="494"/>
      <c r="L152" s="494"/>
      <c r="M152" s="294"/>
      <c r="N152" s="313"/>
      <c r="O152" s="494"/>
      <c r="P152" s="494"/>
      <c r="Q152" s="491"/>
      <c r="R152" s="492"/>
      <c r="S152" s="494"/>
      <c r="T152" s="494"/>
      <c r="U152" s="491"/>
      <c r="V152" s="492"/>
      <c r="W152" s="494">
        <v>20</v>
      </c>
      <c r="X152" s="487"/>
      <c r="Y152" s="487"/>
      <c r="Z152" s="12"/>
      <c r="AA152" s="12"/>
    </row>
    <row r="153" spans="1:27" s="9" customFormat="1" ht="12.75" customHeight="1" x14ac:dyDescent="0.2">
      <c r="A153" s="636" t="s">
        <v>113</v>
      </c>
      <c r="B153" s="648"/>
      <c r="C153" s="642" t="s">
        <v>28</v>
      </c>
      <c r="D153" s="645" t="s">
        <v>28</v>
      </c>
      <c r="E153" s="648">
        <v>30</v>
      </c>
      <c r="F153" s="289">
        <v>1</v>
      </c>
      <c r="G153" s="663">
        <v>20</v>
      </c>
      <c r="H153" s="633"/>
      <c r="I153" s="630">
        <v>10</v>
      </c>
      <c r="J153" s="630"/>
      <c r="K153" s="630"/>
      <c r="L153" s="630"/>
      <c r="M153" s="837"/>
      <c r="N153" s="840"/>
      <c r="O153" s="630"/>
      <c r="P153" s="630"/>
      <c r="Q153" s="660"/>
      <c r="R153" s="663"/>
      <c r="S153" s="630"/>
      <c r="T153" s="630"/>
      <c r="U153" s="660"/>
      <c r="V153" s="663">
        <v>20</v>
      </c>
      <c r="W153" s="630"/>
      <c r="X153" s="633"/>
      <c r="Y153" s="633">
        <v>10</v>
      </c>
      <c r="Z153" s="12"/>
      <c r="AA153" s="12"/>
    </row>
    <row r="154" spans="1:27" s="9" customFormat="1" ht="12.75" customHeight="1" x14ac:dyDescent="0.2">
      <c r="A154" s="769"/>
      <c r="B154" s="770"/>
      <c r="C154" s="771"/>
      <c r="D154" s="839"/>
      <c r="E154" s="770"/>
      <c r="F154" s="611">
        <v>2</v>
      </c>
      <c r="G154" s="708"/>
      <c r="H154" s="720"/>
      <c r="I154" s="715"/>
      <c r="J154" s="715"/>
      <c r="K154" s="715"/>
      <c r="L154" s="715"/>
      <c r="M154" s="838"/>
      <c r="N154" s="841"/>
      <c r="O154" s="715"/>
      <c r="P154" s="715"/>
      <c r="Q154" s="707"/>
      <c r="R154" s="708"/>
      <c r="S154" s="715"/>
      <c r="T154" s="715"/>
      <c r="U154" s="707"/>
      <c r="V154" s="708"/>
      <c r="W154" s="715"/>
      <c r="X154" s="720"/>
      <c r="Y154" s="720"/>
      <c r="Z154" s="12"/>
      <c r="AA154" s="12"/>
    </row>
    <row r="155" spans="1:27" s="9" customFormat="1" ht="12.75" customHeight="1" thickBot="1" x14ac:dyDescent="0.25">
      <c r="A155" s="537" t="s">
        <v>114</v>
      </c>
      <c r="B155" s="539"/>
      <c r="C155" s="540" t="s">
        <v>28</v>
      </c>
      <c r="D155" s="564"/>
      <c r="E155" s="539">
        <v>20</v>
      </c>
      <c r="F155" s="564">
        <v>4</v>
      </c>
      <c r="G155" s="496"/>
      <c r="H155" s="505"/>
      <c r="I155" s="497">
        <v>20</v>
      </c>
      <c r="J155" s="497"/>
      <c r="K155" s="497"/>
      <c r="L155" s="497"/>
      <c r="M155" s="549"/>
      <c r="N155" s="563"/>
      <c r="O155" s="497"/>
      <c r="P155" s="497"/>
      <c r="Q155" s="504"/>
      <c r="R155" s="496"/>
      <c r="S155" s="497"/>
      <c r="T155" s="497"/>
      <c r="U155" s="504"/>
      <c r="V155" s="496"/>
      <c r="W155" s="497">
        <v>20</v>
      </c>
      <c r="X155" s="505"/>
      <c r="Y155" s="505"/>
      <c r="Z155" s="12"/>
      <c r="AA155" s="12"/>
    </row>
    <row r="156" spans="1:27" s="9" customFormat="1" ht="12" customHeight="1" x14ac:dyDescent="0.2">
      <c r="A156" s="529" t="s">
        <v>142</v>
      </c>
      <c r="B156" s="500"/>
      <c r="C156" s="498"/>
      <c r="D156" s="499"/>
      <c r="E156" s="500">
        <f>SUM(E123,E127,E130,E132,E136,E141,E149)</f>
        <v>400</v>
      </c>
      <c r="F156" s="499"/>
      <c r="G156" s="500">
        <f>SUM(G127,G130,G132,G136,G141,G149)</f>
        <v>185</v>
      </c>
      <c r="H156" s="136"/>
      <c r="I156" s="498">
        <f>SUM(I123,I127,I130,I149)</f>
        <v>215</v>
      </c>
      <c r="J156" s="498"/>
      <c r="K156" s="498"/>
      <c r="L156" s="498"/>
      <c r="M156" s="499"/>
      <c r="N156" s="744"/>
      <c r="O156" s="745"/>
      <c r="P156" s="746"/>
      <c r="Q156" s="747"/>
      <c r="R156" s="744">
        <f>SUM(R123:S123,R132:S132,R136:S136,R141:S141,R149:S149)</f>
        <v>85</v>
      </c>
      <c r="S156" s="745"/>
      <c r="T156" s="746">
        <f>SUM(T123:U123,T127:U127,T130:U130,T132:U132,T141:U141,T149:U149)</f>
        <v>220</v>
      </c>
      <c r="U156" s="747"/>
      <c r="V156" s="744">
        <f>SUM(V123:W123,V127:W127,V130:W130,V136:W136,V141:W141,V149:W149)</f>
        <v>85</v>
      </c>
      <c r="W156" s="745"/>
      <c r="X156" s="748">
        <f>SUM(X123:Y123,X127:Y127,X130:Y130,X136:Y136,X141:Y141,X149:Y149)</f>
        <v>10</v>
      </c>
      <c r="Y156" s="749"/>
      <c r="Z156" s="12"/>
      <c r="AA156" s="12"/>
    </row>
    <row r="157" spans="1:27" s="9" customFormat="1" ht="12" customHeight="1" thickBot="1" x14ac:dyDescent="0.25">
      <c r="A157" s="602" t="s">
        <v>143</v>
      </c>
      <c r="B157" s="493"/>
      <c r="C157" s="603"/>
      <c r="D157" s="604"/>
      <c r="E157" s="493"/>
      <c r="F157" s="604">
        <f>SUM(F123,F127,F130,F132,F136,F141,F149)</f>
        <v>53</v>
      </c>
      <c r="G157" s="493"/>
      <c r="H157" s="425"/>
      <c r="I157" s="603"/>
      <c r="J157" s="603"/>
      <c r="K157" s="603"/>
      <c r="L157" s="603"/>
      <c r="M157" s="604"/>
      <c r="N157" s="709"/>
      <c r="O157" s="710"/>
      <c r="P157" s="711"/>
      <c r="Q157" s="712"/>
      <c r="R157" s="709">
        <f>SUM(F124,F133:F135,F137:F140,F142)</f>
        <v>11</v>
      </c>
      <c r="S157" s="710"/>
      <c r="T157" s="711">
        <f>SUM(F125:F126,F128:F129,F131,F143:F148,F150)</f>
        <v>25</v>
      </c>
      <c r="U157" s="712"/>
      <c r="V157" s="709">
        <f>SUM(F151,F152,F153,F155)</f>
        <v>15</v>
      </c>
      <c r="W157" s="710"/>
      <c r="X157" s="717">
        <f>SUM(F154)</f>
        <v>2</v>
      </c>
      <c r="Y157" s="718"/>
      <c r="Z157" s="12"/>
      <c r="AA157" s="12"/>
    </row>
    <row r="158" spans="1:27" s="9" customFormat="1" ht="12" customHeight="1" thickBot="1" x14ac:dyDescent="0.25">
      <c r="A158" s="429"/>
      <c r="B158" s="430"/>
      <c r="C158" s="430"/>
      <c r="D158" s="430"/>
      <c r="E158" s="430"/>
      <c r="F158" s="430"/>
      <c r="G158" s="430"/>
      <c r="H158" s="431"/>
      <c r="I158" s="430"/>
      <c r="J158" s="430"/>
      <c r="K158" s="430"/>
      <c r="L158" s="430"/>
      <c r="M158" s="430"/>
      <c r="N158" s="430"/>
      <c r="O158" s="430"/>
      <c r="P158" s="430"/>
      <c r="Q158" s="430"/>
      <c r="R158" s="430"/>
      <c r="S158" s="430"/>
      <c r="T158" s="430"/>
      <c r="U158" s="430"/>
      <c r="V158" s="430"/>
      <c r="W158" s="430"/>
      <c r="X158" s="432"/>
      <c r="Y158" s="432"/>
      <c r="Z158" s="12"/>
      <c r="AA158" s="12"/>
    </row>
    <row r="159" spans="1:27" s="9" customFormat="1" ht="12" customHeight="1" x14ac:dyDescent="0.2">
      <c r="A159" s="426" t="s">
        <v>227</v>
      </c>
      <c r="B159" s="427"/>
      <c r="C159" s="428"/>
      <c r="D159" s="426"/>
      <c r="E159" s="500">
        <f>SUM(E65,E156)</f>
        <v>1250</v>
      </c>
      <c r="F159" s="499"/>
      <c r="G159" s="500"/>
      <c r="H159" s="498"/>
      <c r="I159" s="498"/>
      <c r="J159" s="498"/>
      <c r="K159" s="498"/>
      <c r="L159" s="498"/>
      <c r="M159" s="499"/>
      <c r="N159" s="744">
        <f>SUM(N65)</f>
        <v>210</v>
      </c>
      <c r="O159" s="745"/>
      <c r="P159" s="746">
        <f>SUM(P65)</f>
        <v>210</v>
      </c>
      <c r="Q159" s="747"/>
      <c r="R159" s="744">
        <f>SUM(R65,R156)</f>
        <v>210</v>
      </c>
      <c r="S159" s="745"/>
      <c r="T159" s="746">
        <f>SUM(T65,T156)</f>
        <v>280</v>
      </c>
      <c r="U159" s="747"/>
      <c r="V159" s="744">
        <f>SUM(V65,V156)</f>
        <v>180</v>
      </c>
      <c r="W159" s="745"/>
      <c r="X159" s="746">
        <f>SUM(X65,X156)</f>
        <v>160</v>
      </c>
      <c r="Y159" s="745"/>
      <c r="Z159" s="12"/>
      <c r="AA159" s="12"/>
    </row>
    <row r="160" spans="1:27" s="9" customFormat="1" ht="12" customHeight="1" x14ac:dyDescent="0.2">
      <c r="A160" s="141" t="s">
        <v>229</v>
      </c>
      <c r="B160" s="142"/>
      <c r="C160" s="143"/>
      <c r="D160" s="141"/>
      <c r="E160" s="524">
        <v>200</v>
      </c>
      <c r="F160" s="526"/>
      <c r="G160" s="524"/>
      <c r="H160" s="525"/>
      <c r="I160" s="525"/>
      <c r="J160" s="525"/>
      <c r="K160" s="525"/>
      <c r="L160" s="525"/>
      <c r="M160" s="526"/>
      <c r="N160" s="741"/>
      <c r="O160" s="742"/>
      <c r="P160" s="713"/>
      <c r="Q160" s="714"/>
      <c r="R160" s="741">
        <v>30</v>
      </c>
      <c r="S160" s="742"/>
      <c r="T160" s="713"/>
      <c r="U160" s="714"/>
      <c r="V160" s="741">
        <v>50</v>
      </c>
      <c r="W160" s="742"/>
      <c r="X160" s="713">
        <v>120</v>
      </c>
      <c r="Y160" s="742"/>
      <c r="Z160" s="12"/>
      <c r="AA160" s="12"/>
    </row>
    <row r="161" spans="1:27" s="9" customFormat="1" ht="12" customHeight="1" thickBot="1" x14ac:dyDescent="0.25">
      <c r="A161" s="144" t="s">
        <v>154</v>
      </c>
      <c r="B161" s="145"/>
      <c r="C161" s="146"/>
      <c r="D161" s="144"/>
      <c r="E161" s="598"/>
      <c r="F161" s="532">
        <f>SUM(F67,F157)</f>
        <v>180</v>
      </c>
      <c r="G161" s="598"/>
      <c r="H161" s="147"/>
      <c r="I161" s="531"/>
      <c r="J161" s="531"/>
      <c r="K161" s="531"/>
      <c r="L161" s="531"/>
      <c r="M161" s="532"/>
      <c r="N161" s="709">
        <f>SUM(N67)</f>
        <v>30</v>
      </c>
      <c r="O161" s="710"/>
      <c r="P161" s="711">
        <f>SUM(P67,P157)</f>
        <v>30</v>
      </c>
      <c r="Q161" s="712"/>
      <c r="R161" s="709">
        <f>SUM(R67,R157)</f>
        <v>30</v>
      </c>
      <c r="S161" s="710"/>
      <c r="T161" s="711">
        <f>SUM(T67,T157)</f>
        <v>30</v>
      </c>
      <c r="U161" s="712"/>
      <c r="V161" s="709">
        <f>SUM(V67,V157)</f>
        <v>30</v>
      </c>
      <c r="W161" s="710"/>
      <c r="X161" s="717">
        <f>SUM(X67,X157)</f>
        <v>30</v>
      </c>
      <c r="Y161" s="718"/>
      <c r="Z161" s="12"/>
      <c r="AA161" s="12"/>
    </row>
    <row r="162" spans="1:27" s="9" customFormat="1" ht="12" customHeight="1" x14ac:dyDescent="0.2">
      <c r="A162" s="95" t="s">
        <v>212</v>
      </c>
      <c r="B162" s="92"/>
      <c r="C162" s="93"/>
      <c r="D162" s="94"/>
      <c r="E162" s="543"/>
      <c r="F162" s="552">
        <v>23</v>
      </c>
      <c r="G162" s="543"/>
      <c r="H162" s="88"/>
      <c r="I162" s="528"/>
      <c r="J162" s="528"/>
      <c r="K162" s="528"/>
      <c r="L162" s="528"/>
      <c r="M162" s="552"/>
      <c r="N162" s="772"/>
      <c r="O162" s="773"/>
      <c r="P162" s="805"/>
      <c r="Q162" s="806"/>
      <c r="R162" s="772"/>
      <c r="S162" s="773"/>
      <c r="T162" s="805"/>
      <c r="U162" s="806"/>
      <c r="V162" s="772"/>
      <c r="W162" s="773"/>
      <c r="X162" s="782"/>
      <c r="Y162" s="783"/>
      <c r="Z162" s="12"/>
      <c r="AA162" s="12"/>
    </row>
    <row r="163" spans="1:27" s="9" customFormat="1" ht="12" customHeight="1" x14ac:dyDescent="0.2">
      <c r="A163" s="91" t="s">
        <v>153</v>
      </c>
      <c r="B163" s="86"/>
      <c r="C163" s="90"/>
      <c r="D163" s="91"/>
      <c r="E163" s="535"/>
      <c r="F163" s="80">
        <f>SUM(F157)</f>
        <v>53</v>
      </c>
      <c r="G163" s="535"/>
      <c r="H163" s="81"/>
      <c r="I163" s="79"/>
      <c r="J163" s="79"/>
      <c r="K163" s="79"/>
      <c r="L163" s="79"/>
      <c r="M163" s="80"/>
      <c r="N163" s="807"/>
      <c r="O163" s="808"/>
      <c r="P163" s="786"/>
      <c r="Q163" s="787"/>
      <c r="R163" s="807"/>
      <c r="S163" s="808"/>
      <c r="T163" s="786"/>
      <c r="U163" s="787"/>
      <c r="V163" s="807"/>
      <c r="W163" s="808"/>
      <c r="X163" s="793"/>
      <c r="Y163" s="794"/>
      <c r="Z163" s="12"/>
      <c r="AA163" s="12"/>
    </row>
    <row r="164" spans="1:27" s="9" customFormat="1" ht="12" customHeight="1" x14ac:dyDescent="0.2">
      <c r="A164" s="774" t="s">
        <v>220</v>
      </c>
      <c r="B164" s="751"/>
      <c r="C164" s="753"/>
      <c r="D164" s="774"/>
      <c r="E164" s="751">
        <v>90</v>
      </c>
      <c r="F164" s="87">
        <v>4</v>
      </c>
      <c r="G164" s="751">
        <v>30</v>
      </c>
      <c r="H164" s="833"/>
      <c r="I164" s="753">
        <v>60</v>
      </c>
      <c r="J164" s="753"/>
      <c r="K164" s="753"/>
      <c r="L164" s="753"/>
      <c r="M164" s="774"/>
      <c r="N164" s="797"/>
      <c r="O164" s="798"/>
      <c r="P164" s="776"/>
      <c r="Q164" s="777"/>
      <c r="R164" s="797"/>
      <c r="S164" s="798"/>
      <c r="T164" s="776"/>
      <c r="U164" s="777"/>
      <c r="V164" s="797">
        <v>45</v>
      </c>
      <c r="W164" s="798"/>
      <c r="X164" s="801">
        <v>45</v>
      </c>
      <c r="Y164" s="802"/>
      <c r="Z164" s="12"/>
      <c r="AA164" s="12"/>
    </row>
    <row r="165" spans="1:27" s="9" customFormat="1" ht="12" customHeight="1" x14ac:dyDescent="0.2">
      <c r="A165" s="775"/>
      <c r="B165" s="752"/>
      <c r="C165" s="754"/>
      <c r="D165" s="775"/>
      <c r="E165" s="752"/>
      <c r="F165" s="544">
        <v>4</v>
      </c>
      <c r="G165" s="752"/>
      <c r="H165" s="834"/>
      <c r="I165" s="754"/>
      <c r="J165" s="754"/>
      <c r="K165" s="754"/>
      <c r="L165" s="754"/>
      <c r="M165" s="775"/>
      <c r="N165" s="799"/>
      <c r="O165" s="800"/>
      <c r="P165" s="778"/>
      <c r="Q165" s="779"/>
      <c r="R165" s="799"/>
      <c r="S165" s="800"/>
      <c r="T165" s="778"/>
      <c r="U165" s="779"/>
      <c r="V165" s="799"/>
      <c r="W165" s="800"/>
      <c r="X165" s="803"/>
      <c r="Y165" s="804"/>
      <c r="Z165" s="12"/>
      <c r="AA165" s="12"/>
    </row>
    <row r="166" spans="1:27" s="9" customFormat="1" ht="12" customHeight="1" thickBot="1" x14ac:dyDescent="0.25">
      <c r="A166" s="180" t="s">
        <v>183</v>
      </c>
      <c r="B166" s="569"/>
      <c r="C166" s="181"/>
      <c r="D166" s="182"/>
      <c r="E166" s="569">
        <v>30</v>
      </c>
      <c r="F166" s="182">
        <v>2</v>
      </c>
      <c r="G166" s="569">
        <v>30</v>
      </c>
      <c r="H166" s="183"/>
      <c r="I166" s="181"/>
      <c r="J166" s="181"/>
      <c r="K166" s="181"/>
      <c r="L166" s="181"/>
      <c r="M166" s="182"/>
      <c r="N166" s="568"/>
      <c r="O166" s="569"/>
      <c r="P166" s="184"/>
      <c r="Q166" s="185"/>
      <c r="R166" s="568"/>
      <c r="S166" s="569"/>
      <c r="T166" s="184"/>
      <c r="U166" s="185"/>
      <c r="V166" s="844">
        <v>30</v>
      </c>
      <c r="W166" s="845"/>
      <c r="X166" s="186"/>
      <c r="Y166" s="187"/>
      <c r="Z166" s="12"/>
      <c r="AA166" s="12"/>
    </row>
    <row r="167" spans="1:27" s="9" customFormat="1" ht="12" customHeight="1" x14ac:dyDescent="0.2">
      <c r="A167" s="529" t="s">
        <v>155</v>
      </c>
      <c r="B167" s="148"/>
      <c r="C167" s="149"/>
      <c r="D167" s="529"/>
      <c r="E167" s="500">
        <f>SUM(E66,E159,E164:E166)</f>
        <v>1570</v>
      </c>
      <c r="F167" s="499"/>
      <c r="G167" s="500"/>
      <c r="H167" s="136"/>
      <c r="I167" s="498"/>
      <c r="J167" s="498"/>
      <c r="K167" s="498"/>
      <c r="L167" s="498"/>
      <c r="M167" s="499"/>
      <c r="N167" s="744">
        <f>SUM(N159)</f>
        <v>210</v>
      </c>
      <c r="O167" s="745"/>
      <c r="P167" s="746">
        <f>SUM(P159)</f>
        <v>210</v>
      </c>
      <c r="Q167" s="747"/>
      <c r="R167" s="744">
        <f>SUM(R159)</f>
        <v>210</v>
      </c>
      <c r="S167" s="745"/>
      <c r="T167" s="746">
        <f>SUM(T159)</f>
        <v>280</v>
      </c>
      <c r="U167" s="747"/>
      <c r="V167" s="744">
        <f>SUM(V66,V159,V164,V166)</f>
        <v>305</v>
      </c>
      <c r="W167" s="745"/>
      <c r="X167" s="748">
        <f>SUM(X66,X159,X164)</f>
        <v>325</v>
      </c>
      <c r="Y167" s="749"/>
      <c r="Z167" s="12"/>
      <c r="AA167" s="12"/>
    </row>
    <row r="168" spans="1:27" s="9" customFormat="1" ht="12" customHeight="1" x14ac:dyDescent="0.2">
      <c r="A168" s="530" t="s">
        <v>156</v>
      </c>
      <c r="B168" s="150"/>
      <c r="C168" s="151"/>
      <c r="D168" s="530"/>
      <c r="E168" s="521"/>
      <c r="F168" s="527">
        <f>SUM(F161,F164:F166)</f>
        <v>190</v>
      </c>
      <c r="G168" s="521"/>
      <c r="H168" s="137"/>
      <c r="I168" s="522"/>
      <c r="J168" s="522"/>
      <c r="K168" s="522"/>
      <c r="L168" s="522"/>
      <c r="M168" s="527"/>
      <c r="N168" s="741">
        <f>SUM(N161)</f>
        <v>30</v>
      </c>
      <c r="O168" s="742"/>
      <c r="P168" s="713">
        <f>SUM(P161)</f>
        <v>30</v>
      </c>
      <c r="Q168" s="714"/>
      <c r="R168" s="741">
        <f>SUM(R161)</f>
        <v>30</v>
      </c>
      <c r="S168" s="742"/>
      <c r="T168" s="713">
        <f>SUM(T161)</f>
        <v>30</v>
      </c>
      <c r="U168" s="714"/>
      <c r="V168" s="741">
        <f>SUM(V161,F164,F166)</f>
        <v>36</v>
      </c>
      <c r="W168" s="742"/>
      <c r="X168" s="677">
        <f>SUM(X161,F165)</f>
        <v>34</v>
      </c>
      <c r="Y168" s="678"/>
      <c r="Z168" s="12"/>
      <c r="AA168" s="12"/>
    </row>
    <row r="169" spans="1:27" s="9" customFormat="1" ht="12" customHeight="1" x14ac:dyDescent="0.2">
      <c r="A169" s="100"/>
      <c r="B169" s="100"/>
      <c r="C169" s="100"/>
      <c r="D169" s="100"/>
      <c r="E169" s="89"/>
      <c r="F169" s="89"/>
      <c r="G169" s="89"/>
      <c r="H169" s="104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103"/>
      <c r="Y169" s="103"/>
      <c r="Z169" s="12"/>
      <c r="AA169" s="12"/>
    </row>
    <row r="170" spans="1:27" s="9" customFormat="1" ht="19.5" customHeight="1" x14ac:dyDescent="0.2">
      <c r="A170" s="722" t="s">
        <v>165</v>
      </c>
      <c r="B170" s="722"/>
      <c r="C170" s="722"/>
      <c r="D170" s="722"/>
      <c r="E170" s="722"/>
      <c r="F170" s="722"/>
      <c r="G170" s="722"/>
      <c r="H170" s="722"/>
      <c r="I170" s="722"/>
      <c r="J170" s="722"/>
      <c r="K170" s="722"/>
      <c r="L170" s="722"/>
      <c r="M170" s="722"/>
      <c r="N170" s="722"/>
      <c r="O170" s="722"/>
      <c r="P170" s="722"/>
      <c r="Q170" s="722"/>
      <c r="R170" s="722"/>
      <c r="S170" s="722"/>
      <c r="T170" s="722"/>
      <c r="U170" s="722"/>
      <c r="V170" s="722"/>
      <c r="W170" s="722"/>
      <c r="X170" s="722"/>
      <c r="Y170" s="722"/>
      <c r="Z170" s="12"/>
      <c r="AA170" s="12"/>
    </row>
    <row r="171" spans="1:27" s="9" customFormat="1" ht="18.75" customHeight="1" x14ac:dyDescent="0.2">
      <c r="A171" s="721" t="s">
        <v>175</v>
      </c>
      <c r="B171" s="721"/>
      <c r="C171" s="721"/>
      <c r="D171" s="721"/>
      <c r="E171" s="721"/>
      <c r="F171" s="721"/>
      <c r="G171" s="721"/>
      <c r="H171" s="721"/>
      <c r="I171" s="721"/>
      <c r="J171" s="721"/>
      <c r="K171" s="721"/>
      <c r="L171" s="721"/>
      <c r="M171" s="721"/>
      <c r="N171" s="721"/>
      <c r="O171" s="721"/>
      <c r="P171" s="721"/>
      <c r="Q171" s="721"/>
      <c r="R171" s="721"/>
      <c r="S171" s="721"/>
      <c r="T171" s="721"/>
      <c r="U171" s="721"/>
      <c r="V171" s="721"/>
      <c r="W171" s="721"/>
      <c r="X171" s="721"/>
      <c r="Y171" s="721"/>
      <c r="Z171" s="12"/>
      <c r="AA171" s="12"/>
    </row>
    <row r="172" spans="1:27" s="9" customFormat="1" ht="27" customHeight="1" x14ac:dyDescent="0.2">
      <c r="A172" s="756" t="s">
        <v>179</v>
      </c>
      <c r="B172" s="759" t="s">
        <v>25</v>
      </c>
      <c r="C172" s="713" t="s">
        <v>0</v>
      </c>
      <c r="D172" s="714"/>
      <c r="E172" s="759" t="s">
        <v>86</v>
      </c>
      <c r="F172" s="809" t="s">
        <v>1</v>
      </c>
      <c r="G172" s="741" t="s">
        <v>115</v>
      </c>
      <c r="H172" s="812"/>
      <c r="I172" s="812"/>
      <c r="J172" s="812"/>
      <c r="K172" s="812"/>
      <c r="L172" s="812"/>
      <c r="M172" s="714"/>
      <c r="N172" s="666" t="s">
        <v>223</v>
      </c>
      <c r="O172" s="667"/>
      <c r="P172" s="667"/>
      <c r="Q172" s="694"/>
      <c r="R172" s="666" t="s">
        <v>224</v>
      </c>
      <c r="S172" s="667"/>
      <c r="T172" s="667"/>
      <c r="U172" s="694"/>
      <c r="V172" s="666" t="s">
        <v>225</v>
      </c>
      <c r="W172" s="667"/>
      <c r="X172" s="667"/>
      <c r="Y172" s="668"/>
      <c r="Z172" s="12"/>
      <c r="AA172" s="12"/>
    </row>
    <row r="173" spans="1:27" s="9" customFormat="1" ht="13.5" customHeight="1" x14ac:dyDescent="0.2">
      <c r="A173" s="757"/>
      <c r="B173" s="760"/>
      <c r="C173" s="762" t="s">
        <v>84</v>
      </c>
      <c r="D173" s="764" t="s">
        <v>85</v>
      </c>
      <c r="E173" s="760"/>
      <c r="F173" s="810"/>
      <c r="G173" s="813" t="s">
        <v>3</v>
      </c>
      <c r="H173" s="762" t="s">
        <v>4</v>
      </c>
      <c r="I173" s="713" t="s">
        <v>5</v>
      </c>
      <c r="J173" s="742"/>
      <c r="K173" s="762" t="s">
        <v>7</v>
      </c>
      <c r="L173" s="762" t="s">
        <v>8</v>
      </c>
      <c r="M173" s="764" t="s">
        <v>9</v>
      </c>
      <c r="N173" s="741" t="s">
        <v>87</v>
      </c>
      <c r="O173" s="742"/>
      <c r="P173" s="713" t="s">
        <v>88</v>
      </c>
      <c r="Q173" s="714"/>
      <c r="R173" s="741" t="s">
        <v>89</v>
      </c>
      <c r="S173" s="742"/>
      <c r="T173" s="713" t="s">
        <v>90</v>
      </c>
      <c r="U173" s="714"/>
      <c r="V173" s="741" t="s">
        <v>91</v>
      </c>
      <c r="W173" s="742"/>
      <c r="X173" s="713" t="s">
        <v>116</v>
      </c>
      <c r="Y173" s="742"/>
      <c r="Z173" s="12"/>
      <c r="AA173" s="12"/>
    </row>
    <row r="174" spans="1:27" s="9" customFormat="1" ht="16.5" customHeight="1" thickBot="1" x14ac:dyDescent="0.25">
      <c r="A174" s="758"/>
      <c r="B174" s="761"/>
      <c r="C174" s="763"/>
      <c r="D174" s="765"/>
      <c r="E174" s="761"/>
      <c r="F174" s="811"/>
      <c r="G174" s="814"/>
      <c r="H174" s="763"/>
      <c r="I174" s="531" t="s">
        <v>6</v>
      </c>
      <c r="J174" s="531" t="s">
        <v>3</v>
      </c>
      <c r="K174" s="763"/>
      <c r="L174" s="763"/>
      <c r="M174" s="765"/>
      <c r="N174" s="542" t="s">
        <v>19</v>
      </c>
      <c r="O174" s="531" t="s">
        <v>5</v>
      </c>
      <c r="P174" s="531" t="s">
        <v>19</v>
      </c>
      <c r="Q174" s="532" t="s">
        <v>5</v>
      </c>
      <c r="R174" s="542" t="s">
        <v>19</v>
      </c>
      <c r="S174" s="531" t="s">
        <v>5</v>
      </c>
      <c r="T174" s="531" t="s">
        <v>19</v>
      </c>
      <c r="U174" s="532" t="s">
        <v>5</v>
      </c>
      <c r="V174" s="542" t="s">
        <v>19</v>
      </c>
      <c r="W174" s="531" t="s">
        <v>5</v>
      </c>
      <c r="X174" s="531" t="s">
        <v>19</v>
      </c>
      <c r="Y174" s="531" t="s">
        <v>5</v>
      </c>
      <c r="Z174" s="12"/>
      <c r="AA174" s="12"/>
    </row>
    <row r="175" spans="1:27" s="9" customFormat="1" ht="12" customHeight="1" thickBot="1" x14ac:dyDescent="0.25">
      <c r="A175" s="211" t="s">
        <v>144</v>
      </c>
      <c r="B175" s="190"/>
      <c r="C175" s="193"/>
      <c r="D175" s="192"/>
      <c r="E175" s="190">
        <f>SUM(E176:E178)</f>
        <v>45</v>
      </c>
      <c r="F175" s="192">
        <f>SUM(F176:F178)</f>
        <v>6</v>
      </c>
      <c r="G175" s="616"/>
      <c r="H175" s="212"/>
      <c r="I175" s="177">
        <f>SUM(I176:I178)</f>
        <v>45</v>
      </c>
      <c r="J175" s="177"/>
      <c r="K175" s="177"/>
      <c r="L175" s="177"/>
      <c r="M175" s="395"/>
      <c r="N175" s="213"/>
      <c r="O175" s="177"/>
      <c r="P175" s="177"/>
      <c r="Q175" s="178"/>
      <c r="R175" s="503"/>
      <c r="S175" s="177">
        <f>SUM(S176:S178)</f>
        <v>15</v>
      </c>
      <c r="T175" s="177"/>
      <c r="U175" s="178"/>
      <c r="V175" s="616"/>
      <c r="W175" s="177"/>
      <c r="X175" s="212"/>
      <c r="Y175" s="212"/>
      <c r="Z175" s="12"/>
      <c r="AA175" s="12"/>
    </row>
    <row r="176" spans="1:27" s="9" customFormat="1" ht="12" customHeight="1" x14ac:dyDescent="0.2">
      <c r="A176" s="596" t="s">
        <v>174</v>
      </c>
      <c r="B176" s="538"/>
      <c r="C176" s="617" t="s">
        <v>28</v>
      </c>
      <c r="D176" s="612"/>
      <c r="E176" s="538">
        <v>15</v>
      </c>
      <c r="F176" s="612">
        <v>2</v>
      </c>
      <c r="G176" s="485"/>
      <c r="H176" s="613"/>
      <c r="I176" s="481">
        <v>15</v>
      </c>
      <c r="J176" s="481"/>
      <c r="K176" s="481"/>
      <c r="L176" s="481"/>
      <c r="M176" s="548"/>
      <c r="N176" s="562"/>
      <c r="O176" s="481"/>
      <c r="P176" s="481"/>
      <c r="Q176" s="495"/>
      <c r="R176" s="485"/>
      <c r="S176" s="592">
        <v>15</v>
      </c>
      <c r="T176" s="592"/>
      <c r="U176" s="606"/>
      <c r="V176" s="485"/>
      <c r="W176" s="481"/>
      <c r="X176" s="482"/>
      <c r="Y176" s="482"/>
      <c r="Z176" s="12"/>
      <c r="AA176" s="12"/>
    </row>
    <row r="177" spans="1:27" s="9" customFormat="1" ht="12" customHeight="1" x14ac:dyDescent="0.2">
      <c r="A177" s="536" t="s">
        <v>150</v>
      </c>
      <c r="B177" s="281"/>
      <c r="C177" s="282"/>
      <c r="D177" s="289" t="s">
        <v>28</v>
      </c>
      <c r="E177" s="281">
        <v>15</v>
      </c>
      <c r="F177" s="289">
        <v>2</v>
      </c>
      <c r="G177" s="492"/>
      <c r="H177" s="487"/>
      <c r="I177" s="494">
        <v>15</v>
      </c>
      <c r="J177" s="494"/>
      <c r="K177" s="494"/>
      <c r="L177" s="494"/>
      <c r="M177" s="294"/>
      <c r="N177" s="313"/>
      <c r="O177" s="494"/>
      <c r="P177" s="494"/>
      <c r="Q177" s="491"/>
      <c r="R177" s="492"/>
      <c r="S177" s="494"/>
      <c r="T177" s="494"/>
      <c r="U177" s="491">
        <v>15</v>
      </c>
      <c r="V177" s="492"/>
      <c r="W177" s="494"/>
      <c r="X177" s="487"/>
      <c r="Y177" s="487"/>
      <c r="Z177" s="12"/>
      <c r="AA177" s="12"/>
    </row>
    <row r="178" spans="1:27" s="9" customFormat="1" ht="12" customHeight="1" thickBot="1" x14ac:dyDescent="0.25">
      <c r="A178" s="537" t="s">
        <v>151</v>
      </c>
      <c r="B178" s="539"/>
      <c r="C178" s="540"/>
      <c r="D178" s="564" t="s">
        <v>28</v>
      </c>
      <c r="E178" s="539">
        <v>15</v>
      </c>
      <c r="F178" s="564">
        <v>2</v>
      </c>
      <c r="G178" s="496"/>
      <c r="H178" s="505"/>
      <c r="I178" s="497">
        <v>15</v>
      </c>
      <c r="J178" s="497"/>
      <c r="K178" s="497"/>
      <c r="L178" s="497"/>
      <c r="M178" s="549"/>
      <c r="N178" s="563"/>
      <c r="O178" s="497"/>
      <c r="P178" s="497"/>
      <c r="Q178" s="504"/>
      <c r="R178" s="496"/>
      <c r="S178" s="497"/>
      <c r="T178" s="497"/>
      <c r="U178" s="504">
        <v>15</v>
      </c>
      <c r="V178" s="496"/>
      <c r="W178" s="497"/>
      <c r="X178" s="505"/>
      <c r="Y178" s="505"/>
      <c r="Z178" s="12"/>
      <c r="AA178" s="12"/>
    </row>
    <row r="179" spans="1:27" s="9" customFormat="1" ht="12" customHeight="1" thickBot="1" x14ac:dyDescent="0.25">
      <c r="A179" s="211" t="s">
        <v>139</v>
      </c>
      <c r="B179" s="190"/>
      <c r="C179" s="193"/>
      <c r="D179" s="192"/>
      <c r="E179" s="190">
        <f>SUM(E180:E181)</f>
        <v>30</v>
      </c>
      <c r="F179" s="192">
        <f>SUM(F180:F181)</f>
        <v>5</v>
      </c>
      <c r="G179" s="616">
        <f>SUM(G180:G181)</f>
        <v>10</v>
      </c>
      <c r="H179" s="212"/>
      <c r="I179" s="177">
        <f>SUM(I180:I181)</f>
        <v>20</v>
      </c>
      <c r="J179" s="177"/>
      <c r="K179" s="177"/>
      <c r="L179" s="177"/>
      <c r="M179" s="395"/>
      <c r="N179" s="213"/>
      <c r="O179" s="177"/>
      <c r="P179" s="177"/>
      <c r="Q179" s="178"/>
      <c r="R179" s="503"/>
      <c r="S179" s="177"/>
      <c r="T179" s="177">
        <f>SUM(T180:T181)</f>
        <v>10</v>
      </c>
      <c r="U179" s="178">
        <f>SUM(U180:U181)</f>
        <v>20</v>
      </c>
      <c r="V179" s="616"/>
      <c r="W179" s="177"/>
      <c r="X179" s="212"/>
      <c r="Y179" s="212"/>
      <c r="Z179" s="12"/>
      <c r="AA179" s="12"/>
    </row>
    <row r="180" spans="1:27" s="9" customFormat="1" ht="13.5" customHeight="1" x14ac:dyDescent="0.2">
      <c r="A180" s="626" t="s">
        <v>148</v>
      </c>
      <c r="B180" s="768"/>
      <c r="C180" s="766"/>
      <c r="D180" s="767" t="s">
        <v>29</v>
      </c>
      <c r="E180" s="768">
        <v>30</v>
      </c>
      <c r="F180" s="391">
        <v>2</v>
      </c>
      <c r="G180" s="685">
        <v>10</v>
      </c>
      <c r="H180" s="716"/>
      <c r="I180" s="686">
        <v>20</v>
      </c>
      <c r="J180" s="686"/>
      <c r="K180" s="686"/>
      <c r="L180" s="686"/>
      <c r="M180" s="823"/>
      <c r="N180" s="842"/>
      <c r="O180" s="686"/>
      <c r="P180" s="686"/>
      <c r="Q180" s="719"/>
      <c r="R180" s="685"/>
      <c r="S180" s="686"/>
      <c r="T180" s="686">
        <v>10</v>
      </c>
      <c r="U180" s="719">
        <v>20</v>
      </c>
      <c r="V180" s="685"/>
      <c r="W180" s="686"/>
      <c r="X180" s="716"/>
      <c r="Y180" s="716"/>
      <c r="Z180" s="12"/>
      <c r="AA180" s="12"/>
    </row>
    <row r="181" spans="1:27" s="9" customFormat="1" ht="12.75" customHeight="1" thickBot="1" x14ac:dyDescent="0.25">
      <c r="A181" s="607" t="s">
        <v>149</v>
      </c>
      <c r="B181" s="650"/>
      <c r="C181" s="644"/>
      <c r="D181" s="647"/>
      <c r="E181" s="650"/>
      <c r="F181" s="600">
        <v>3</v>
      </c>
      <c r="G181" s="665"/>
      <c r="H181" s="635"/>
      <c r="I181" s="632"/>
      <c r="J181" s="632"/>
      <c r="K181" s="632"/>
      <c r="L181" s="632"/>
      <c r="M181" s="824"/>
      <c r="N181" s="843"/>
      <c r="O181" s="632"/>
      <c r="P181" s="632"/>
      <c r="Q181" s="662"/>
      <c r="R181" s="665"/>
      <c r="S181" s="632"/>
      <c r="T181" s="632"/>
      <c r="U181" s="662"/>
      <c r="V181" s="665"/>
      <c r="W181" s="632"/>
      <c r="X181" s="635"/>
      <c r="Y181" s="635"/>
      <c r="Z181" s="12"/>
      <c r="AA181" s="12"/>
    </row>
    <row r="182" spans="1:27" s="9" customFormat="1" ht="12.75" customHeight="1" thickBot="1" x14ac:dyDescent="0.25">
      <c r="A182" s="211" t="s">
        <v>170</v>
      </c>
      <c r="B182" s="392"/>
      <c r="C182" s="393"/>
      <c r="D182" s="400"/>
      <c r="E182" s="190">
        <f>SUM(E183)</f>
        <v>15</v>
      </c>
      <c r="F182" s="192">
        <f>SUM(F183)</f>
        <v>2</v>
      </c>
      <c r="G182" s="616"/>
      <c r="H182" s="212"/>
      <c r="I182" s="177">
        <f>SUM(I183)</f>
        <v>15</v>
      </c>
      <c r="J182" s="177"/>
      <c r="K182" s="177"/>
      <c r="L182" s="177"/>
      <c r="M182" s="395"/>
      <c r="N182" s="213"/>
      <c r="O182" s="177"/>
      <c r="P182" s="177"/>
      <c r="Q182" s="178"/>
      <c r="R182" s="503"/>
      <c r="S182" s="177"/>
      <c r="T182" s="177"/>
      <c r="U182" s="178"/>
      <c r="V182" s="503"/>
      <c r="W182" s="177"/>
      <c r="X182" s="212"/>
      <c r="Y182" s="212">
        <f>SUM(Y183)</f>
        <v>15</v>
      </c>
      <c r="Z182" s="12"/>
      <c r="AA182" s="12"/>
    </row>
    <row r="183" spans="1:27" s="9" customFormat="1" ht="12.75" customHeight="1" thickBot="1" x14ac:dyDescent="0.25">
      <c r="A183" s="607" t="s">
        <v>162</v>
      </c>
      <c r="B183" s="396"/>
      <c r="C183" s="599"/>
      <c r="D183" s="600" t="s">
        <v>28</v>
      </c>
      <c r="E183" s="396">
        <v>15</v>
      </c>
      <c r="F183" s="600">
        <v>2</v>
      </c>
      <c r="G183" s="397"/>
      <c r="H183" s="601"/>
      <c r="I183" s="470">
        <v>15</v>
      </c>
      <c r="J183" s="470"/>
      <c r="K183" s="470"/>
      <c r="L183" s="470"/>
      <c r="M183" s="398"/>
      <c r="N183" s="399"/>
      <c r="O183" s="470"/>
      <c r="P183" s="470"/>
      <c r="Q183" s="480"/>
      <c r="R183" s="397"/>
      <c r="S183" s="470"/>
      <c r="T183" s="470"/>
      <c r="U183" s="480"/>
      <c r="V183" s="397"/>
      <c r="W183" s="470"/>
      <c r="X183" s="472"/>
      <c r="Y183" s="472">
        <v>15</v>
      </c>
      <c r="Z183" s="12"/>
      <c r="AA183" s="12"/>
    </row>
    <row r="184" spans="1:27" s="9" customFormat="1" ht="12.75" customHeight="1" x14ac:dyDescent="0.2">
      <c r="A184" s="113" t="s">
        <v>168</v>
      </c>
      <c r="B184" s="110"/>
      <c r="C184" s="114"/>
      <c r="D184" s="115"/>
      <c r="E184" s="116">
        <f>SUM(E185:E186)</f>
        <v>40</v>
      </c>
      <c r="F184" s="115">
        <f>SUM(F185:F186)</f>
        <v>6</v>
      </c>
      <c r="G184" s="97"/>
      <c r="H184" s="117"/>
      <c r="I184" s="98">
        <f>SUM(I185:I186)</f>
        <v>40</v>
      </c>
      <c r="J184" s="98"/>
      <c r="K184" s="98"/>
      <c r="L184" s="98"/>
      <c r="M184" s="118"/>
      <c r="N184" s="119"/>
      <c r="O184" s="98"/>
      <c r="P184" s="98"/>
      <c r="Q184" s="99"/>
      <c r="R184" s="97"/>
      <c r="S184" s="98"/>
      <c r="T184" s="98"/>
      <c r="U184" s="99"/>
      <c r="V184" s="97"/>
      <c r="W184" s="98">
        <f>SUM(W185:W186)</f>
        <v>40</v>
      </c>
      <c r="X184" s="471"/>
      <c r="Y184" s="471"/>
      <c r="Z184" s="12"/>
      <c r="AA184" s="12"/>
    </row>
    <row r="185" spans="1:27" s="9" customFormat="1" ht="12.75" customHeight="1" x14ac:dyDescent="0.2">
      <c r="A185" s="536" t="s">
        <v>160</v>
      </c>
      <c r="B185" s="281"/>
      <c r="C185" s="282" t="s">
        <v>28</v>
      </c>
      <c r="D185" s="289"/>
      <c r="E185" s="281">
        <v>20</v>
      </c>
      <c r="F185" s="289">
        <v>3</v>
      </c>
      <c r="G185" s="492"/>
      <c r="H185" s="487"/>
      <c r="I185" s="494">
        <v>20</v>
      </c>
      <c r="J185" s="494"/>
      <c r="K185" s="494"/>
      <c r="L185" s="494"/>
      <c r="M185" s="294"/>
      <c r="N185" s="313"/>
      <c r="O185" s="494"/>
      <c r="P185" s="494"/>
      <c r="Q185" s="491"/>
      <c r="R185" s="492"/>
      <c r="S185" s="494"/>
      <c r="T185" s="494"/>
      <c r="U185" s="491"/>
      <c r="V185" s="492"/>
      <c r="W185" s="494">
        <v>20</v>
      </c>
      <c r="X185" s="487"/>
      <c r="Y185" s="487"/>
      <c r="Z185" s="12"/>
      <c r="AA185" s="12"/>
    </row>
    <row r="186" spans="1:27" s="9" customFormat="1" ht="12.75" customHeight="1" thickBot="1" x14ac:dyDescent="0.25">
      <c r="A186" s="626" t="s">
        <v>169</v>
      </c>
      <c r="B186" s="110"/>
      <c r="C186" s="627" t="s">
        <v>28</v>
      </c>
      <c r="D186" s="628"/>
      <c r="E186" s="110">
        <v>20</v>
      </c>
      <c r="F186" s="628">
        <v>3</v>
      </c>
      <c r="G186" s="108"/>
      <c r="H186" s="625"/>
      <c r="I186" s="469">
        <v>20</v>
      </c>
      <c r="J186" s="469"/>
      <c r="K186" s="469"/>
      <c r="L186" s="469"/>
      <c r="M186" s="111"/>
      <c r="N186" s="112"/>
      <c r="O186" s="469"/>
      <c r="P186" s="469"/>
      <c r="Q186" s="479"/>
      <c r="R186" s="108"/>
      <c r="S186" s="469"/>
      <c r="T186" s="469"/>
      <c r="U186" s="479"/>
      <c r="V186" s="108"/>
      <c r="W186" s="469">
        <v>20</v>
      </c>
      <c r="X186" s="471"/>
      <c r="Y186" s="471"/>
      <c r="Z186" s="12"/>
      <c r="AA186" s="12"/>
    </row>
    <row r="187" spans="1:27" s="9" customFormat="1" ht="12" customHeight="1" thickBot="1" x14ac:dyDescent="0.25">
      <c r="A187" s="211" t="s">
        <v>117</v>
      </c>
      <c r="B187" s="616"/>
      <c r="C187" s="177"/>
      <c r="D187" s="178"/>
      <c r="E187" s="616">
        <f>SUM(E188:E193)</f>
        <v>115</v>
      </c>
      <c r="F187" s="178">
        <f>SUM(F188:F193)</f>
        <v>14</v>
      </c>
      <c r="G187" s="616">
        <f>SUM(G188:G193)</f>
        <v>45</v>
      </c>
      <c r="H187" s="177">
        <f>SUM(H188:H194)</f>
        <v>20</v>
      </c>
      <c r="I187" s="177">
        <f>SUM(I188:I193)</f>
        <v>50</v>
      </c>
      <c r="J187" s="177"/>
      <c r="K187" s="177"/>
      <c r="L187" s="177"/>
      <c r="M187" s="178"/>
      <c r="N187" s="503"/>
      <c r="O187" s="177"/>
      <c r="P187" s="177"/>
      <c r="Q187" s="178"/>
      <c r="R187" s="503">
        <f>SUM(R188:R193)</f>
        <v>45</v>
      </c>
      <c r="S187" s="177">
        <f>SUM(S188:S193)</f>
        <v>30</v>
      </c>
      <c r="T187" s="177">
        <f>SUM(T188:T193)</f>
        <v>20</v>
      </c>
      <c r="U187" s="178">
        <f>SUM(U188:U193)</f>
        <v>20</v>
      </c>
      <c r="V187" s="503"/>
      <c r="W187" s="177"/>
      <c r="X187" s="177"/>
      <c r="Y187" s="177"/>
      <c r="Z187" s="12"/>
      <c r="AA187" s="12"/>
    </row>
    <row r="188" spans="1:27" s="9" customFormat="1" ht="12" customHeight="1" x14ac:dyDescent="0.2">
      <c r="A188" s="596" t="s">
        <v>118</v>
      </c>
      <c r="B188" s="485"/>
      <c r="C188" s="592" t="s">
        <v>28</v>
      </c>
      <c r="D188" s="606"/>
      <c r="E188" s="485">
        <v>20</v>
      </c>
      <c r="F188" s="606">
        <v>2</v>
      </c>
      <c r="G188" s="485">
        <v>20</v>
      </c>
      <c r="H188" s="592"/>
      <c r="I188" s="481"/>
      <c r="J188" s="481"/>
      <c r="K188" s="481"/>
      <c r="L188" s="481"/>
      <c r="M188" s="495"/>
      <c r="N188" s="485"/>
      <c r="O188" s="481"/>
      <c r="P188" s="481"/>
      <c r="Q188" s="495"/>
      <c r="R188" s="485">
        <v>20</v>
      </c>
      <c r="S188" s="481"/>
      <c r="T188" s="481"/>
      <c r="U188" s="495"/>
      <c r="V188" s="485"/>
      <c r="W188" s="481"/>
      <c r="X188" s="481"/>
      <c r="Y188" s="481"/>
      <c r="Z188" s="12"/>
      <c r="AA188" s="12"/>
    </row>
    <row r="189" spans="1:27" s="9" customFormat="1" ht="12" customHeight="1" x14ac:dyDescent="0.2">
      <c r="A189" s="536" t="s">
        <v>119</v>
      </c>
      <c r="B189" s="492"/>
      <c r="C189" s="494"/>
      <c r="D189" s="491" t="s">
        <v>28</v>
      </c>
      <c r="E189" s="492">
        <v>20</v>
      </c>
      <c r="F189" s="491">
        <v>3</v>
      </c>
      <c r="G189" s="492"/>
      <c r="H189" s="494">
        <v>20</v>
      </c>
      <c r="I189" s="494"/>
      <c r="J189" s="494"/>
      <c r="K189" s="494"/>
      <c r="L189" s="494"/>
      <c r="M189" s="491"/>
      <c r="N189" s="492"/>
      <c r="O189" s="494"/>
      <c r="P189" s="494"/>
      <c r="Q189" s="491"/>
      <c r="R189" s="492"/>
      <c r="S189" s="494"/>
      <c r="T189" s="494">
        <v>20</v>
      </c>
      <c r="U189" s="491"/>
      <c r="V189" s="492"/>
      <c r="W189" s="494"/>
      <c r="X189" s="494"/>
      <c r="Y189" s="494"/>
      <c r="Z189" s="12"/>
      <c r="AA189" s="12"/>
    </row>
    <row r="190" spans="1:27" s="9" customFormat="1" ht="12" customHeight="1" x14ac:dyDescent="0.2">
      <c r="A190" s="636" t="s">
        <v>120</v>
      </c>
      <c r="B190" s="663"/>
      <c r="C190" s="630" t="s">
        <v>20</v>
      </c>
      <c r="D190" s="660" t="s">
        <v>28</v>
      </c>
      <c r="E190" s="663">
        <v>35</v>
      </c>
      <c r="F190" s="36">
        <v>2</v>
      </c>
      <c r="G190" s="663">
        <v>15</v>
      </c>
      <c r="H190" s="630"/>
      <c r="I190" s="630">
        <v>20</v>
      </c>
      <c r="J190" s="630"/>
      <c r="K190" s="630"/>
      <c r="L190" s="630"/>
      <c r="M190" s="660"/>
      <c r="N190" s="663"/>
      <c r="O190" s="630"/>
      <c r="P190" s="630"/>
      <c r="Q190" s="660"/>
      <c r="R190" s="663">
        <v>15</v>
      </c>
      <c r="S190" s="630"/>
      <c r="T190" s="630"/>
      <c r="U190" s="660">
        <v>20</v>
      </c>
      <c r="V190" s="663"/>
      <c r="W190" s="630"/>
      <c r="X190" s="630"/>
      <c r="Y190" s="630"/>
      <c r="Z190" s="12"/>
      <c r="AA190" s="12"/>
    </row>
    <row r="191" spans="1:27" s="9" customFormat="1" ht="12" customHeight="1" x14ac:dyDescent="0.2">
      <c r="A191" s="769"/>
      <c r="B191" s="708"/>
      <c r="C191" s="715"/>
      <c r="D191" s="707"/>
      <c r="E191" s="708"/>
      <c r="F191" s="606">
        <v>2</v>
      </c>
      <c r="G191" s="708"/>
      <c r="H191" s="715"/>
      <c r="I191" s="715"/>
      <c r="J191" s="715"/>
      <c r="K191" s="715"/>
      <c r="L191" s="715"/>
      <c r="M191" s="707"/>
      <c r="N191" s="708"/>
      <c r="O191" s="715"/>
      <c r="P191" s="715"/>
      <c r="Q191" s="707"/>
      <c r="R191" s="708"/>
      <c r="S191" s="715"/>
      <c r="T191" s="715"/>
      <c r="U191" s="707"/>
      <c r="V191" s="708"/>
      <c r="W191" s="715"/>
      <c r="X191" s="715"/>
      <c r="Y191" s="715"/>
      <c r="Z191" s="12"/>
      <c r="AA191" s="12"/>
    </row>
    <row r="192" spans="1:27" s="9" customFormat="1" ht="12" customHeight="1" x14ac:dyDescent="0.2">
      <c r="A192" s="636" t="s">
        <v>121</v>
      </c>
      <c r="B192" s="663"/>
      <c r="C192" s="630" t="s">
        <v>29</v>
      </c>
      <c r="D192" s="660"/>
      <c r="E192" s="663">
        <v>40</v>
      </c>
      <c r="F192" s="36">
        <v>1</v>
      </c>
      <c r="G192" s="663">
        <v>10</v>
      </c>
      <c r="H192" s="630"/>
      <c r="I192" s="630">
        <v>30</v>
      </c>
      <c r="J192" s="630"/>
      <c r="K192" s="630"/>
      <c r="L192" s="630"/>
      <c r="M192" s="660"/>
      <c r="N192" s="663"/>
      <c r="O192" s="630"/>
      <c r="P192" s="630"/>
      <c r="Q192" s="660"/>
      <c r="R192" s="663">
        <v>10</v>
      </c>
      <c r="S192" s="630">
        <v>30</v>
      </c>
      <c r="T192" s="630"/>
      <c r="U192" s="660"/>
      <c r="V192" s="663"/>
      <c r="W192" s="630"/>
      <c r="X192" s="630"/>
      <c r="Y192" s="630"/>
      <c r="Z192" s="12"/>
      <c r="AA192" s="12"/>
    </row>
    <row r="193" spans="1:27" s="9" customFormat="1" ht="12" customHeight="1" thickBot="1" x14ac:dyDescent="0.25">
      <c r="A193" s="638"/>
      <c r="B193" s="665"/>
      <c r="C193" s="632"/>
      <c r="D193" s="662"/>
      <c r="E193" s="665"/>
      <c r="F193" s="480">
        <v>4</v>
      </c>
      <c r="G193" s="665"/>
      <c r="H193" s="632"/>
      <c r="I193" s="632"/>
      <c r="J193" s="632"/>
      <c r="K193" s="632"/>
      <c r="L193" s="632"/>
      <c r="M193" s="662"/>
      <c r="N193" s="665"/>
      <c r="O193" s="632"/>
      <c r="P193" s="632"/>
      <c r="Q193" s="662"/>
      <c r="R193" s="665"/>
      <c r="S193" s="632"/>
      <c r="T193" s="632"/>
      <c r="U193" s="662"/>
      <c r="V193" s="665"/>
      <c r="W193" s="632"/>
      <c r="X193" s="632"/>
      <c r="Y193" s="632"/>
      <c r="Z193" s="12"/>
      <c r="AA193" s="12"/>
    </row>
    <row r="194" spans="1:27" s="9" customFormat="1" ht="14.25" customHeight="1" thickBot="1" x14ac:dyDescent="0.25">
      <c r="A194" s="211" t="s">
        <v>122</v>
      </c>
      <c r="B194" s="503"/>
      <c r="C194" s="177"/>
      <c r="D194" s="178"/>
      <c r="E194" s="503">
        <f>SUM(E195:E200)</f>
        <v>155</v>
      </c>
      <c r="F194" s="178">
        <f>SUM(F195:F200)</f>
        <v>20</v>
      </c>
      <c r="G194" s="503">
        <f>SUM(G195:G200)</f>
        <v>15</v>
      </c>
      <c r="H194" s="177"/>
      <c r="I194" s="177">
        <f>SUM(I195:I200)</f>
        <v>140</v>
      </c>
      <c r="J194" s="177"/>
      <c r="K194" s="177"/>
      <c r="L194" s="177"/>
      <c r="M194" s="178"/>
      <c r="N194" s="503"/>
      <c r="O194" s="177"/>
      <c r="P194" s="177"/>
      <c r="Q194" s="178"/>
      <c r="R194" s="503"/>
      <c r="S194" s="177"/>
      <c r="T194" s="177">
        <f>SUM(T195:T200)</f>
        <v>15</v>
      </c>
      <c r="U194" s="178">
        <f>SUM(U195:U200)</f>
        <v>80</v>
      </c>
      <c r="V194" s="503"/>
      <c r="W194" s="177">
        <f>SUM(W195:W200)</f>
        <v>60</v>
      </c>
      <c r="X194" s="177"/>
      <c r="Y194" s="177"/>
      <c r="Z194" s="12"/>
      <c r="AA194" s="12"/>
    </row>
    <row r="195" spans="1:27" s="9" customFormat="1" ht="26.25" customHeight="1" x14ac:dyDescent="0.2">
      <c r="A195" s="567" t="s">
        <v>123</v>
      </c>
      <c r="B195" s="485"/>
      <c r="C195" s="481" t="s">
        <v>28</v>
      </c>
      <c r="D195" s="495"/>
      <c r="E195" s="485">
        <v>30</v>
      </c>
      <c r="F195" s="495">
        <v>5</v>
      </c>
      <c r="G195" s="485"/>
      <c r="H195" s="481"/>
      <c r="I195" s="481">
        <v>30</v>
      </c>
      <c r="J195" s="481"/>
      <c r="K195" s="481"/>
      <c r="L195" s="481"/>
      <c r="M195" s="495"/>
      <c r="N195" s="485"/>
      <c r="O195" s="481"/>
      <c r="P195" s="481"/>
      <c r="Q195" s="495"/>
      <c r="R195" s="485"/>
      <c r="S195" s="481"/>
      <c r="T195" s="481"/>
      <c r="U195" s="495"/>
      <c r="V195" s="485"/>
      <c r="W195" s="481">
        <v>30</v>
      </c>
      <c r="X195" s="481"/>
      <c r="Y195" s="481"/>
      <c r="Z195" s="12"/>
      <c r="AA195" s="12"/>
    </row>
    <row r="196" spans="1:27" s="9" customFormat="1" ht="12" customHeight="1" x14ac:dyDescent="0.2">
      <c r="A196" s="536" t="s">
        <v>124</v>
      </c>
      <c r="B196" s="492"/>
      <c r="C196" s="494"/>
      <c r="D196" s="491" t="s">
        <v>28</v>
      </c>
      <c r="E196" s="492">
        <v>30</v>
      </c>
      <c r="F196" s="491">
        <v>4</v>
      </c>
      <c r="G196" s="492"/>
      <c r="H196" s="494"/>
      <c r="I196" s="494">
        <v>30</v>
      </c>
      <c r="J196" s="494"/>
      <c r="K196" s="494"/>
      <c r="L196" s="494"/>
      <c r="M196" s="491"/>
      <c r="N196" s="492"/>
      <c r="O196" s="494"/>
      <c r="P196" s="494"/>
      <c r="Q196" s="491"/>
      <c r="R196" s="492"/>
      <c r="S196" s="494"/>
      <c r="T196" s="494"/>
      <c r="U196" s="491">
        <v>30</v>
      </c>
      <c r="V196" s="492"/>
      <c r="W196" s="494"/>
      <c r="X196" s="494"/>
      <c r="Y196" s="494"/>
      <c r="Z196" s="12"/>
      <c r="AA196" s="12"/>
    </row>
    <row r="197" spans="1:27" s="9" customFormat="1" ht="12" customHeight="1" x14ac:dyDescent="0.2">
      <c r="A197" s="536" t="s">
        <v>125</v>
      </c>
      <c r="B197" s="492"/>
      <c r="C197" s="494"/>
      <c r="D197" s="491" t="s">
        <v>28</v>
      </c>
      <c r="E197" s="492">
        <v>30</v>
      </c>
      <c r="F197" s="491">
        <v>3</v>
      </c>
      <c r="G197" s="492"/>
      <c r="H197" s="494"/>
      <c r="I197" s="494">
        <v>30</v>
      </c>
      <c r="J197" s="494"/>
      <c r="K197" s="494"/>
      <c r="L197" s="494"/>
      <c r="M197" s="491"/>
      <c r="N197" s="492"/>
      <c r="O197" s="494"/>
      <c r="P197" s="494"/>
      <c r="Q197" s="491"/>
      <c r="R197" s="492"/>
      <c r="S197" s="494"/>
      <c r="T197" s="494"/>
      <c r="U197" s="491">
        <v>30</v>
      </c>
      <c r="V197" s="492"/>
      <c r="W197" s="494"/>
      <c r="X197" s="494"/>
      <c r="Y197" s="494"/>
      <c r="Z197" s="12"/>
      <c r="AA197" s="12"/>
    </row>
    <row r="198" spans="1:27" s="9" customFormat="1" ht="12" customHeight="1" x14ac:dyDescent="0.2">
      <c r="A198" s="536" t="s">
        <v>127</v>
      </c>
      <c r="B198" s="492"/>
      <c r="C198" s="494" t="s">
        <v>28</v>
      </c>
      <c r="D198" s="491"/>
      <c r="E198" s="492">
        <v>30</v>
      </c>
      <c r="F198" s="491">
        <v>4</v>
      </c>
      <c r="G198" s="492"/>
      <c r="H198" s="494"/>
      <c r="I198" s="494">
        <v>30</v>
      </c>
      <c r="J198" s="494"/>
      <c r="K198" s="494"/>
      <c r="L198" s="494"/>
      <c r="M198" s="491"/>
      <c r="N198" s="492"/>
      <c r="O198" s="494"/>
      <c r="P198" s="494"/>
      <c r="Q198" s="491"/>
      <c r="R198" s="492"/>
      <c r="S198" s="494"/>
      <c r="T198" s="494"/>
      <c r="U198" s="491"/>
      <c r="V198" s="492"/>
      <c r="W198" s="494">
        <v>30</v>
      </c>
      <c r="X198" s="494"/>
      <c r="Y198" s="494"/>
      <c r="Z198" s="12"/>
      <c r="AA198" s="12"/>
    </row>
    <row r="199" spans="1:27" s="9" customFormat="1" ht="12" customHeight="1" x14ac:dyDescent="0.2">
      <c r="A199" s="636" t="s">
        <v>126</v>
      </c>
      <c r="B199" s="663"/>
      <c r="C199" s="630"/>
      <c r="D199" s="660" t="s">
        <v>29</v>
      </c>
      <c r="E199" s="663">
        <v>35</v>
      </c>
      <c r="F199" s="36">
        <v>1</v>
      </c>
      <c r="G199" s="663">
        <v>15</v>
      </c>
      <c r="H199" s="630"/>
      <c r="I199" s="630">
        <v>20</v>
      </c>
      <c r="J199" s="630"/>
      <c r="K199" s="630"/>
      <c r="L199" s="630"/>
      <c r="M199" s="660"/>
      <c r="N199" s="663"/>
      <c r="O199" s="630"/>
      <c r="P199" s="630"/>
      <c r="Q199" s="660"/>
      <c r="R199" s="663"/>
      <c r="S199" s="630"/>
      <c r="T199" s="630">
        <v>15</v>
      </c>
      <c r="U199" s="660">
        <v>20</v>
      </c>
      <c r="V199" s="663"/>
      <c r="W199" s="630"/>
      <c r="X199" s="630"/>
      <c r="Y199" s="630"/>
      <c r="Z199" s="12"/>
      <c r="AA199" s="12"/>
    </row>
    <row r="200" spans="1:27" s="9" customFormat="1" ht="12" customHeight="1" thickBot="1" x14ac:dyDescent="0.25">
      <c r="A200" s="638"/>
      <c r="B200" s="665"/>
      <c r="C200" s="632"/>
      <c r="D200" s="662"/>
      <c r="E200" s="665"/>
      <c r="F200" s="480">
        <v>3</v>
      </c>
      <c r="G200" s="665"/>
      <c r="H200" s="632"/>
      <c r="I200" s="632"/>
      <c r="J200" s="632"/>
      <c r="K200" s="632"/>
      <c r="L200" s="632"/>
      <c r="M200" s="662"/>
      <c r="N200" s="665"/>
      <c r="O200" s="632"/>
      <c r="P200" s="632"/>
      <c r="Q200" s="662"/>
      <c r="R200" s="665"/>
      <c r="S200" s="632"/>
      <c r="T200" s="632"/>
      <c r="U200" s="662"/>
      <c r="V200" s="665"/>
      <c r="W200" s="632"/>
      <c r="X200" s="632"/>
      <c r="Y200" s="632"/>
      <c r="Z200" s="12"/>
      <c r="AA200" s="12"/>
    </row>
    <row r="201" spans="1:27" s="9" customFormat="1" ht="12" customHeight="1" x14ac:dyDescent="0.2">
      <c r="A201" s="156" t="s">
        <v>142</v>
      </c>
      <c r="B201" s="550"/>
      <c r="C201" s="551"/>
      <c r="D201" s="553"/>
      <c r="E201" s="550">
        <f>SUM(E175,E179,E182,E184,E187,E194)</f>
        <v>400</v>
      </c>
      <c r="F201" s="553"/>
      <c r="G201" s="550">
        <f>SUM(G179,G182,G184,G187,G194,G175)</f>
        <v>70</v>
      </c>
      <c r="H201" s="365">
        <f>SUM(H187)</f>
        <v>20</v>
      </c>
      <c r="I201" s="551">
        <f>SUM(I175,I179,I182,I184,I187,I194)</f>
        <v>310</v>
      </c>
      <c r="J201" s="551"/>
      <c r="K201" s="551"/>
      <c r="L201" s="551"/>
      <c r="M201" s="553"/>
      <c r="N201" s="825"/>
      <c r="O201" s="826"/>
      <c r="P201" s="827"/>
      <c r="Q201" s="828"/>
      <c r="R201" s="825">
        <f>SUM(R175:S175,R179:S179,R184:S184,R187:S187,R194:S194)</f>
        <v>90</v>
      </c>
      <c r="S201" s="826"/>
      <c r="T201" s="827">
        <f>SUM(T175:U175,T179:U179,T182:U182,T187:U187,T194:U194)</f>
        <v>165</v>
      </c>
      <c r="U201" s="828"/>
      <c r="V201" s="825">
        <f>SUM(V175:W175,V179:W179,V184:W184,V187:W187,V194:W194)</f>
        <v>100</v>
      </c>
      <c r="W201" s="826"/>
      <c r="X201" s="829">
        <f>SUM(X175:Y175,X179:Y179,X182:Y182,X184:Y184,X187:Y187,X194:Y194)</f>
        <v>15</v>
      </c>
      <c r="Y201" s="830"/>
      <c r="Z201" s="12"/>
      <c r="AA201" s="12"/>
    </row>
    <row r="202" spans="1:27" s="9" customFormat="1" ht="12" customHeight="1" x14ac:dyDescent="0.2">
      <c r="A202" s="157" t="s">
        <v>143</v>
      </c>
      <c r="B202" s="545"/>
      <c r="C202" s="546"/>
      <c r="D202" s="547"/>
      <c r="E202" s="545"/>
      <c r="F202" s="547">
        <f>SUM(F175,F179,F182,F184,F187,F194)</f>
        <v>53</v>
      </c>
      <c r="G202" s="545"/>
      <c r="H202" s="158"/>
      <c r="I202" s="546"/>
      <c r="J202" s="546"/>
      <c r="K202" s="546"/>
      <c r="L202" s="546"/>
      <c r="M202" s="547"/>
      <c r="N202" s="817"/>
      <c r="O202" s="818"/>
      <c r="P202" s="821"/>
      <c r="Q202" s="822"/>
      <c r="R202" s="817">
        <f>SUM(F176,F188,F190,F192:F193)</f>
        <v>11</v>
      </c>
      <c r="S202" s="818"/>
      <c r="T202" s="821">
        <f>SUM(F177:F178,F180:F181,F189,F191,F196:F197,F199:F200)</f>
        <v>25</v>
      </c>
      <c r="U202" s="822"/>
      <c r="V202" s="817">
        <f>SUM(F185:F186,F195,F198)</f>
        <v>15</v>
      </c>
      <c r="W202" s="818"/>
      <c r="X202" s="831">
        <f>SUM(F183)</f>
        <v>2</v>
      </c>
      <c r="Y202" s="832"/>
      <c r="Z202" s="12"/>
      <c r="AA202" s="12"/>
    </row>
    <row r="203" spans="1:27" s="9" customFormat="1" ht="12" customHeight="1" x14ac:dyDescent="0.2">
      <c r="A203" s="82"/>
      <c r="B203" s="89"/>
      <c r="C203" s="89"/>
      <c r="D203" s="89"/>
      <c r="E203" s="83"/>
      <c r="F203" s="83"/>
      <c r="G203" s="83"/>
      <c r="H203" s="84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5"/>
      <c r="Y203" s="85"/>
      <c r="Z203" s="12"/>
      <c r="AA203" s="12"/>
    </row>
    <row r="204" spans="1:27" s="9" customFormat="1" ht="12" customHeight="1" x14ac:dyDescent="0.2">
      <c r="A204" s="138" t="s">
        <v>227</v>
      </c>
      <c r="B204" s="139"/>
      <c r="C204" s="140"/>
      <c r="D204" s="138"/>
      <c r="E204" s="500">
        <f>SUM(E65,E201)</f>
        <v>1250</v>
      </c>
      <c r="F204" s="499"/>
      <c r="G204" s="500"/>
      <c r="H204" s="498"/>
      <c r="I204" s="498"/>
      <c r="J204" s="498"/>
      <c r="K204" s="498"/>
      <c r="L204" s="498"/>
      <c r="M204" s="499"/>
      <c r="N204" s="741">
        <f>SUM(N65)</f>
        <v>210</v>
      </c>
      <c r="O204" s="742"/>
      <c r="P204" s="713">
        <f>SUM(P65)</f>
        <v>210</v>
      </c>
      <c r="Q204" s="714"/>
      <c r="R204" s="741">
        <f>SUM(R65,R201)</f>
        <v>215</v>
      </c>
      <c r="S204" s="742"/>
      <c r="T204" s="713">
        <f>SUM(T65,T201)</f>
        <v>225</v>
      </c>
      <c r="U204" s="714"/>
      <c r="V204" s="741">
        <f>SUM(V65,V201)</f>
        <v>195</v>
      </c>
      <c r="W204" s="742"/>
      <c r="X204" s="713">
        <f>SUM(X65,X201)</f>
        <v>165</v>
      </c>
      <c r="Y204" s="742"/>
      <c r="Z204" s="12"/>
      <c r="AA204" s="12"/>
    </row>
    <row r="205" spans="1:27" s="9" customFormat="1" ht="12" customHeight="1" x14ac:dyDescent="0.2">
      <c r="A205" s="141" t="s">
        <v>228</v>
      </c>
      <c r="B205" s="142"/>
      <c r="C205" s="143"/>
      <c r="D205" s="141"/>
      <c r="E205" s="524">
        <v>200</v>
      </c>
      <c r="F205" s="526"/>
      <c r="G205" s="524"/>
      <c r="H205" s="525"/>
      <c r="I205" s="525"/>
      <c r="J205" s="525"/>
      <c r="K205" s="525"/>
      <c r="L205" s="525"/>
      <c r="M205" s="526"/>
      <c r="N205" s="741"/>
      <c r="O205" s="742"/>
      <c r="P205" s="713"/>
      <c r="Q205" s="714"/>
      <c r="R205" s="741">
        <v>30</v>
      </c>
      <c r="S205" s="742"/>
      <c r="T205" s="713"/>
      <c r="U205" s="714"/>
      <c r="V205" s="741">
        <v>50</v>
      </c>
      <c r="W205" s="742"/>
      <c r="X205" s="713">
        <v>120</v>
      </c>
      <c r="Y205" s="742"/>
      <c r="Z205" s="12"/>
      <c r="AA205" s="12"/>
    </row>
    <row r="206" spans="1:27" s="9" customFormat="1" ht="12" customHeight="1" thickBot="1" x14ac:dyDescent="0.25">
      <c r="A206" s="144" t="s">
        <v>154</v>
      </c>
      <c r="B206" s="145"/>
      <c r="C206" s="146"/>
      <c r="D206" s="144"/>
      <c r="E206" s="542"/>
      <c r="F206" s="532">
        <f>SUM(F67,F202)</f>
        <v>180</v>
      </c>
      <c r="G206" s="542"/>
      <c r="H206" s="147"/>
      <c r="I206" s="531"/>
      <c r="J206" s="531"/>
      <c r="K206" s="531"/>
      <c r="L206" s="531"/>
      <c r="M206" s="532"/>
      <c r="N206" s="709">
        <f>SUM(N67)</f>
        <v>30</v>
      </c>
      <c r="O206" s="710"/>
      <c r="P206" s="711">
        <f>SUM(P67)</f>
        <v>30</v>
      </c>
      <c r="Q206" s="712"/>
      <c r="R206" s="709">
        <f>SUM(R67,R202)</f>
        <v>30</v>
      </c>
      <c r="S206" s="710"/>
      <c r="T206" s="711">
        <f>SUM(T67,T202)</f>
        <v>30</v>
      </c>
      <c r="U206" s="712"/>
      <c r="V206" s="709">
        <f>SUM(V67,V202)</f>
        <v>30</v>
      </c>
      <c r="W206" s="710"/>
      <c r="X206" s="717">
        <f>SUM(X67,X202)</f>
        <v>30</v>
      </c>
      <c r="Y206" s="718"/>
      <c r="Z206" s="12"/>
      <c r="AA206" s="12"/>
    </row>
    <row r="207" spans="1:27" s="9" customFormat="1" ht="12" customHeight="1" x14ac:dyDescent="0.2">
      <c r="A207" s="95" t="s">
        <v>212</v>
      </c>
      <c r="B207" s="92"/>
      <c r="C207" s="93"/>
      <c r="D207" s="94"/>
      <c r="E207" s="543"/>
      <c r="F207" s="552">
        <v>23</v>
      </c>
      <c r="G207" s="543"/>
      <c r="H207" s="88"/>
      <c r="I207" s="528"/>
      <c r="J207" s="528"/>
      <c r="K207" s="528"/>
      <c r="L207" s="528"/>
      <c r="M207" s="552"/>
      <c r="N207" s="772"/>
      <c r="O207" s="773"/>
      <c r="P207" s="805"/>
      <c r="Q207" s="806"/>
      <c r="R207" s="772"/>
      <c r="S207" s="773"/>
      <c r="T207" s="805"/>
      <c r="U207" s="806"/>
      <c r="V207" s="772"/>
      <c r="W207" s="773"/>
      <c r="X207" s="782"/>
      <c r="Y207" s="783"/>
      <c r="Z207" s="12"/>
      <c r="AA207" s="12"/>
    </row>
    <row r="208" spans="1:27" s="9" customFormat="1" ht="12" customHeight="1" thickBot="1" x14ac:dyDescent="0.25">
      <c r="A208" s="91" t="s">
        <v>153</v>
      </c>
      <c r="B208" s="86"/>
      <c r="C208" s="90"/>
      <c r="D208" s="91"/>
      <c r="E208" s="535"/>
      <c r="F208" s="80">
        <f>SUM(F202)</f>
        <v>53</v>
      </c>
      <c r="G208" s="535"/>
      <c r="H208" s="81"/>
      <c r="I208" s="79"/>
      <c r="J208" s="79"/>
      <c r="K208" s="79"/>
      <c r="L208" s="79"/>
      <c r="M208" s="80"/>
      <c r="N208" s="807"/>
      <c r="O208" s="808"/>
      <c r="P208" s="786"/>
      <c r="Q208" s="787"/>
      <c r="R208" s="807"/>
      <c r="S208" s="808"/>
      <c r="T208" s="786"/>
      <c r="U208" s="787"/>
      <c r="V208" s="807"/>
      <c r="W208" s="808"/>
      <c r="X208" s="793"/>
      <c r="Y208" s="794"/>
      <c r="Z208" s="12"/>
      <c r="AA208" s="12"/>
    </row>
    <row r="209" spans="1:27" s="11" customFormat="1" ht="12" customHeight="1" thickTop="1" thickBot="1" x14ac:dyDescent="0.25">
      <c r="A209" s="774" t="s">
        <v>215</v>
      </c>
      <c r="B209" s="751"/>
      <c r="C209" s="753"/>
      <c r="D209" s="774"/>
      <c r="E209" s="751">
        <v>60</v>
      </c>
      <c r="F209" s="87">
        <v>4</v>
      </c>
      <c r="G209" s="751">
        <v>30</v>
      </c>
      <c r="H209" s="833"/>
      <c r="I209" s="753">
        <v>30</v>
      </c>
      <c r="J209" s="753"/>
      <c r="K209" s="753"/>
      <c r="L209" s="753"/>
      <c r="M209" s="774"/>
      <c r="N209" s="797"/>
      <c r="O209" s="798"/>
      <c r="P209" s="776"/>
      <c r="Q209" s="777"/>
      <c r="R209" s="797"/>
      <c r="S209" s="798"/>
      <c r="T209" s="776"/>
      <c r="U209" s="777"/>
      <c r="V209" s="797">
        <v>30</v>
      </c>
      <c r="W209" s="798"/>
      <c r="X209" s="801">
        <v>30</v>
      </c>
      <c r="Y209" s="802"/>
      <c r="Z209" s="12"/>
      <c r="AA209" s="12"/>
    </row>
    <row r="210" spans="1:27" s="26" customFormat="1" ht="12" customHeight="1" thickTop="1" x14ac:dyDescent="0.2">
      <c r="A210" s="775"/>
      <c r="B210" s="752"/>
      <c r="C210" s="754"/>
      <c r="D210" s="775"/>
      <c r="E210" s="752"/>
      <c r="F210" s="552">
        <v>4</v>
      </c>
      <c r="G210" s="752"/>
      <c r="H210" s="834"/>
      <c r="I210" s="754"/>
      <c r="J210" s="754"/>
      <c r="K210" s="754"/>
      <c r="L210" s="754"/>
      <c r="M210" s="775"/>
      <c r="N210" s="799"/>
      <c r="O210" s="800"/>
      <c r="P210" s="778"/>
      <c r="Q210" s="779"/>
      <c r="R210" s="799"/>
      <c r="S210" s="800"/>
      <c r="T210" s="778"/>
      <c r="U210" s="779"/>
      <c r="V210" s="799"/>
      <c r="W210" s="800"/>
      <c r="X210" s="803"/>
      <c r="Y210" s="804"/>
      <c r="Z210" s="12"/>
      <c r="AA210" s="12"/>
    </row>
    <row r="211" spans="1:27" s="26" customFormat="1" ht="12" customHeight="1" thickBot="1" x14ac:dyDescent="0.25">
      <c r="A211" s="161" t="s">
        <v>184</v>
      </c>
      <c r="B211" s="559"/>
      <c r="C211" s="555"/>
      <c r="D211" s="544"/>
      <c r="E211" s="559">
        <v>30</v>
      </c>
      <c r="F211" s="544">
        <v>2</v>
      </c>
      <c r="G211" s="559">
        <v>30</v>
      </c>
      <c r="H211" s="565"/>
      <c r="I211" s="555"/>
      <c r="J211" s="555"/>
      <c r="K211" s="555"/>
      <c r="L211" s="555"/>
      <c r="M211" s="544"/>
      <c r="N211" s="558"/>
      <c r="O211" s="559"/>
      <c r="P211" s="556"/>
      <c r="Q211" s="557"/>
      <c r="R211" s="558"/>
      <c r="S211" s="559"/>
      <c r="T211" s="556"/>
      <c r="U211" s="557"/>
      <c r="V211" s="780">
        <v>30</v>
      </c>
      <c r="W211" s="781"/>
      <c r="X211" s="560"/>
      <c r="Y211" s="561"/>
      <c r="Z211" s="12"/>
      <c r="AA211" s="12"/>
    </row>
    <row r="212" spans="1:27" s="26" customFormat="1" ht="12" customHeight="1" thickTop="1" x14ac:dyDescent="0.2">
      <c r="A212" s="162" t="s">
        <v>155</v>
      </c>
      <c r="B212" s="163"/>
      <c r="C212" s="164"/>
      <c r="D212" s="162"/>
      <c r="E212" s="541">
        <f>SUM(E204,E209:E211,E66)</f>
        <v>1540</v>
      </c>
      <c r="F212" s="165"/>
      <c r="G212" s="541"/>
      <c r="H212" s="166"/>
      <c r="I212" s="167"/>
      <c r="J212" s="167"/>
      <c r="K212" s="167"/>
      <c r="L212" s="167"/>
      <c r="M212" s="165"/>
      <c r="N212" s="784">
        <f>SUM(N204)</f>
        <v>210</v>
      </c>
      <c r="O212" s="785"/>
      <c r="P212" s="819">
        <f>SUM(P204)</f>
        <v>210</v>
      </c>
      <c r="Q212" s="820"/>
      <c r="R212" s="784">
        <f>SUM(R204)</f>
        <v>215</v>
      </c>
      <c r="S212" s="785"/>
      <c r="T212" s="819">
        <f>SUM(T204)</f>
        <v>225</v>
      </c>
      <c r="U212" s="820"/>
      <c r="V212" s="784">
        <f>SUM(V66,V204,V209,V211)</f>
        <v>305</v>
      </c>
      <c r="W212" s="785"/>
      <c r="X212" s="795">
        <f>SUM(X66,X204,X209)</f>
        <v>315</v>
      </c>
      <c r="Y212" s="796"/>
      <c r="Z212" s="12"/>
      <c r="AA212" s="12"/>
    </row>
    <row r="213" spans="1:27" s="26" customFormat="1" ht="12" customHeight="1" x14ac:dyDescent="0.2">
      <c r="A213" s="530" t="s">
        <v>156</v>
      </c>
      <c r="B213" s="150"/>
      <c r="C213" s="151"/>
      <c r="D213" s="530"/>
      <c r="E213" s="521"/>
      <c r="F213" s="527">
        <f>SUM(F206,F209:F211)</f>
        <v>190</v>
      </c>
      <c r="G213" s="521"/>
      <c r="H213" s="137"/>
      <c r="I213" s="522"/>
      <c r="J213" s="522"/>
      <c r="K213" s="522"/>
      <c r="L213" s="522"/>
      <c r="M213" s="527"/>
      <c r="N213" s="741">
        <f>SUM(N206)</f>
        <v>30</v>
      </c>
      <c r="O213" s="742"/>
      <c r="P213" s="713">
        <f>SUM(P206)</f>
        <v>30</v>
      </c>
      <c r="Q213" s="714"/>
      <c r="R213" s="741">
        <f>SUM(R206)</f>
        <v>30</v>
      </c>
      <c r="S213" s="742"/>
      <c r="T213" s="713">
        <f>SUM(T206)</f>
        <v>30</v>
      </c>
      <c r="U213" s="714"/>
      <c r="V213" s="741">
        <f>SUM(V206,F209,F211)</f>
        <v>36</v>
      </c>
      <c r="W213" s="742"/>
      <c r="X213" s="677">
        <f>SUM(X206,F210)</f>
        <v>34</v>
      </c>
      <c r="Y213" s="678"/>
      <c r="Z213" s="12"/>
      <c r="AA213" s="12"/>
    </row>
    <row r="214" spans="1:27" s="26" customFormat="1" ht="12" customHeight="1" x14ac:dyDescent="0.2">
      <c r="A214" s="853"/>
      <c r="B214" s="853"/>
      <c r="C214" s="853"/>
      <c r="D214" s="853"/>
      <c r="E214" s="853"/>
      <c r="F214" s="853"/>
      <c r="G214" s="853"/>
      <c r="H214" s="853"/>
      <c r="I214" s="853"/>
      <c r="J214" s="853"/>
      <c r="K214" s="853"/>
      <c r="L214" s="853"/>
      <c r="M214" s="853"/>
      <c r="N214" s="853"/>
      <c r="O214" s="853"/>
      <c r="P214" s="853"/>
      <c r="Q214" s="853"/>
      <c r="R214" s="853"/>
      <c r="S214" s="853"/>
      <c r="T214" s="853"/>
      <c r="U214" s="853"/>
      <c r="V214" s="853"/>
      <c r="W214" s="853"/>
      <c r="X214" s="853"/>
      <c r="Y214" s="853"/>
      <c r="Z214" s="12"/>
      <c r="AA214" s="12"/>
    </row>
    <row r="215" spans="1:27" s="26" customFormat="1" ht="12" customHeight="1" x14ac:dyDescent="0.2">
      <c r="A215" s="854"/>
      <c r="B215" s="854"/>
      <c r="C215" s="854"/>
      <c r="D215" s="854"/>
      <c r="E215" s="854"/>
      <c r="F215" s="854"/>
      <c r="G215" s="854"/>
      <c r="H215" s="854"/>
      <c r="I215" s="854"/>
      <c r="J215" s="854"/>
      <c r="K215" s="854"/>
      <c r="L215" s="854"/>
      <c r="M215" s="854"/>
      <c r="N215" s="854"/>
      <c r="O215" s="854"/>
      <c r="P215" s="854"/>
      <c r="Q215" s="854"/>
      <c r="R215" s="854"/>
      <c r="S215" s="854"/>
      <c r="T215" s="854"/>
      <c r="U215" s="854"/>
      <c r="V215" s="854"/>
      <c r="W215" s="854"/>
      <c r="X215" s="854"/>
      <c r="Y215" s="854"/>
      <c r="Z215" s="12"/>
      <c r="AA215" s="12"/>
    </row>
    <row r="216" spans="1:27" ht="11.25" customHeight="1" x14ac:dyDescent="0.2">
      <c r="A216" s="722" t="s">
        <v>165</v>
      </c>
      <c r="B216" s="722"/>
      <c r="C216" s="722"/>
      <c r="D216" s="722"/>
      <c r="E216" s="722"/>
      <c r="F216" s="722"/>
      <c r="G216" s="722"/>
      <c r="H216" s="722"/>
      <c r="I216" s="722"/>
      <c r="J216" s="722"/>
      <c r="K216" s="722"/>
      <c r="L216" s="722"/>
      <c r="M216" s="722"/>
      <c r="N216" s="722"/>
      <c r="O216" s="722"/>
      <c r="P216" s="722"/>
      <c r="Q216" s="722"/>
      <c r="R216" s="722"/>
      <c r="S216" s="722"/>
      <c r="T216" s="722"/>
      <c r="U216" s="722"/>
      <c r="V216" s="722"/>
      <c r="W216" s="722"/>
      <c r="X216" s="722"/>
      <c r="Y216" s="722"/>
    </row>
    <row r="217" spans="1:27" ht="16.5" customHeight="1" x14ac:dyDescent="0.2">
      <c r="A217" s="721" t="s">
        <v>186</v>
      </c>
      <c r="B217" s="721"/>
      <c r="C217" s="721"/>
      <c r="D217" s="721"/>
      <c r="E217" s="721"/>
      <c r="F217" s="721"/>
      <c r="G217" s="721"/>
      <c r="H217" s="721"/>
      <c r="I217" s="721"/>
      <c r="J217" s="721"/>
      <c r="K217" s="721"/>
      <c r="L217" s="721"/>
      <c r="M217" s="721"/>
      <c r="N217" s="721"/>
      <c r="O217" s="721"/>
      <c r="P217" s="721"/>
      <c r="Q217" s="721"/>
      <c r="R217" s="721"/>
      <c r="S217" s="721"/>
      <c r="T217" s="721"/>
      <c r="U217" s="721"/>
      <c r="V217" s="721"/>
      <c r="W217" s="721"/>
      <c r="X217" s="721"/>
      <c r="Y217" s="721"/>
    </row>
    <row r="218" spans="1:27" ht="25.5" customHeight="1" x14ac:dyDescent="0.2">
      <c r="A218" s="756" t="s">
        <v>187</v>
      </c>
      <c r="B218" s="759" t="s">
        <v>25</v>
      </c>
      <c r="C218" s="713" t="s">
        <v>0</v>
      </c>
      <c r="D218" s="714"/>
      <c r="E218" s="759" t="s">
        <v>86</v>
      </c>
      <c r="F218" s="809" t="s">
        <v>1</v>
      </c>
      <c r="G218" s="741" t="s">
        <v>2</v>
      </c>
      <c r="H218" s="812"/>
      <c r="I218" s="812"/>
      <c r="J218" s="812"/>
      <c r="K218" s="812"/>
      <c r="L218" s="812"/>
      <c r="M218" s="714"/>
      <c r="N218" s="666" t="s">
        <v>223</v>
      </c>
      <c r="O218" s="667"/>
      <c r="P218" s="667"/>
      <c r="Q218" s="694"/>
      <c r="R218" s="666" t="s">
        <v>224</v>
      </c>
      <c r="S218" s="667"/>
      <c r="T218" s="667"/>
      <c r="U218" s="694"/>
      <c r="V218" s="666" t="s">
        <v>225</v>
      </c>
      <c r="W218" s="667"/>
      <c r="X218" s="667"/>
      <c r="Y218" s="668"/>
    </row>
    <row r="219" spans="1:27" ht="15" customHeight="1" x14ac:dyDescent="0.2">
      <c r="A219" s="757"/>
      <c r="B219" s="760"/>
      <c r="C219" s="762" t="s">
        <v>84</v>
      </c>
      <c r="D219" s="764" t="s">
        <v>85</v>
      </c>
      <c r="E219" s="760"/>
      <c r="F219" s="810"/>
      <c r="G219" s="813" t="s">
        <v>3</v>
      </c>
      <c r="H219" s="762" t="s">
        <v>4</v>
      </c>
      <c r="I219" s="713" t="s">
        <v>5</v>
      </c>
      <c r="J219" s="742"/>
      <c r="K219" s="762" t="s">
        <v>7</v>
      </c>
      <c r="L219" s="762" t="s">
        <v>8</v>
      </c>
      <c r="M219" s="764" t="s">
        <v>9</v>
      </c>
      <c r="N219" s="741" t="s">
        <v>87</v>
      </c>
      <c r="O219" s="742"/>
      <c r="P219" s="713" t="s">
        <v>88</v>
      </c>
      <c r="Q219" s="714"/>
      <c r="R219" s="741" t="s">
        <v>89</v>
      </c>
      <c r="S219" s="742"/>
      <c r="T219" s="713" t="s">
        <v>90</v>
      </c>
      <c r="U219" s="714"/>
      <c r="V219" s="741" t="s">
        <v>91</v>
      </c>
      <c r="W219" s="742"/>
      <c r="X219" s="713" t="s">
        <v>116</v>
      </c>
      <c r="Y219" s="742"/>
    </row>
    <row r="220" spans="1:27" ht="16.5" customHeight="1" thickBot="1" x14ac:dyDescent="0.25">
      <c r="A220" s="758"/>
      <c r="B220" s="761"/>
      <c r="C220" s="763"/>
      <c r="D220" s="765"/>
      <c r="E220" s="761"/>
      <c r="F220" s="811"/>
      <c r="G220" s="814"/>
      <c r="H220" s="763"/>
      <c r="I220" s="531" t="s">
        <v>6</v>
      </c>
      <c r="J220" s="531" t="s">
        <v>3</v>
      </c>
      <c r="K220" s="763"/>
      <c r="L220" s="763"/>
      <c r="M220" s="765"/>
      <c r="N220" s="542" t="s">
        <v>19</v>
      </c>
      <c r="O220" s="531" t="s">
        <v>5</v>
      </c>
      <c r="P220" s="531" t="s">
        <v>19</v>
      </c>
      <c r="Q220" s="532" t="s">
        <v>5</v>
      </c>
      <c r="R220" s="542" t="s">
        <v>19</v>
      </c>
      <c r="S220" s="531" t="s">
        <v>5</v>
      </c>
      <c r="T220" s="531" t="s">
        <v>19</v>
      </c>
      <c r="U220" s="532" t="s">
        <v>5</v>
      </c>
      <c r="V220" s="542" t="s">
        <v>19</v>
      </c>
      <c r="W220" s="531" t="s">
        <v>5</v>
      </c>
      <c r="X220" s="531" t="s">
        <v>19</v>
      </c>
      <c r="Y220" s="531" t="s">
        <v>5</v>
      </c>
    </row>
    <row r="221" spans="1:27" ht="12" thickBot="1" x14ac:dyDescent="0.25">
      <c r="A221" s="211" t="s">
        <v>139</v>
      </c>
      <c r="B221" s="190"/>
      <c r="C221" s="193"/>
      <c r="D221" s="192"/>
      <c r="E221" s="190">
        <f>SUM(E222:E223)</f>
        <v>30</v>
      </c>
      <c r="F221" s="192">
        <f>SUM(F222:F223)</f>
        <v>5</v>
      </c>
      <c r="G221" s="503">
        <f>SUM(G222:G223)</f>
        <v>10</v>
      </c>
      <c r="H221" s="212"/>
      <c r="I221" s="177">
        <f>SUM(I222:I223)</f>
        <v>20</v>
      </c>
      <c r="J221" s="177"/>
      <c r="K221" s="177"/>
      <c r="L221" s="177"/>
      <c r="M221" s="395"/>
      <c r="N221" s="213"/>
      <c r="O221" s="177"/>
      <c r="P221" s="177"/>
      <c r="Q221" s="178"/>
      <c r="R221" s="503"/>
      <c r="S221" s="177"/>
      <c r="T221" s="177">
        <f>SUM(T222:T223)</f>
        <v>10</v>
      </c>
      <c r="U221" s="178">
        <f>SUM(U222:U223)</f>
        <v>20</v>
      </c>
      <c r="V221" s="503"/>
      <c r="W221" s="177"/>
      <c r="X221" s="212"/>
      <c r="Y221" s="212"/>
    </row>
    <row r="222" spans="1:27" x14ac:dyDescent="0.2">
      <c r="A222" s="474" t="s">
        <v>148</v>
      </c>
      <c r="B222" s="768"/>
      <c r="C222" s="766"/>
      <c r="D222" s="767" t="s">
        <v>29</v>
      </c>
      <c r="E222" s="768">
        <v>30</v>
      </c>
      <c r="F222" s="391">
        <v>2</v>
      </c>
      <c r="G222" s="685">
        <v>10</v>
      </c>
      <c r="H222" s="716"/>
      <c r="I222" s="686">
        <v>20</v>
      </c>
      <c r="J222" s="686"/>
      <c r="K222" s="686"/>
      <c r="L222" s="686"/>
      <c r="M222" s="823"/>
      <c r="N222" s="842"/>
      <c r="O222" s="686"/>
      <c r="P222" s="686"/>
      <c r="Q222" s="719"/>
      <c r="R222" s="685"/>
      <c r="S222" s="686"/>
      <c r="T222" s="686">
        <v>10</v>
      </c>
      <c r="U222" s="719">
        <v>20</v>
      </c>
      <c r="V222" s="685"/>
      <c r="W222" s="686"/>
      <c r="X222" s="716"/>
      <c r="Y222" s="716"/>
    </row>
    <row r="223" spans="1:27" ht="12" thickBot="1" x14ac:dyDescent="0.25">
      <c r="A223" s="475" t="s">
        <v>149</v>
      </c>
      <c r="B223" s="650"/>
      <c r="C223" s="644"/>
      <c r="D223" s="647"/>
      <c r="E223" s="650"/>
      <c r="F223" s="477">
        <v>3</v>
      </c>
      <c r="G223" s="665"/>
      <c r="H223" s="635"/>
      <c r="I223" s="632"/>
      <c r="J223" s="632"/>
      <c r="K223" s="632"/>
      <c r="L223" s="632"/>
      <c r="M223" s="824"/>
      <c r="N223" s="843"/>
      <c r="O223" s="632"/>
      <c r="P223" s="632"/>
      <c r="Q223" s="662"/>
      <c r="R223" s="665"/>
      <c r="S223" s="632"/>
      <c r="T223" s="632"/>
      <c r="U223" s="662"/>
      <c r="V223" s="665"/>
      <c r="W223" s="632"/>
      <c r="X223" s="635"/>
      <c r="Y223" s="635"/>
    </row>
    <row r="224" spans="1:27" ht="12" thickBot="1" x14ac:dyDescent="0.25">
      <c r="A224" s="211" t="s">
        <v>192</v>
      </c>
      <c r="B224" s="503"/>
      <c r="C224" s="177"/>
      <c r="D224" s="178"/>
      <c r="E224" s="503">
        <f>SUM(E225:E235)</f>
        <v>225</v>
      </c>
      <c r="F224" s="178">
        <f>SUM(F225:F235)</f>
        <v>28</v>
      </c>
      <c r="G224" s="503">
        <f>SUM(G225:G235)</f>
        <v>65</v>
      </c>
      <c r="H224" s="177"/>
      <c r="I224" s="177">
        <f>SUM(I225:I235)</f>
        <v>115</v>
      </c>
      <c r="J224" s="177">
        <f>SUM(J225:J235)</f>
        <v>45</v>
      </c>
      <c r="K224" s="177"/>
      <c r="L224" s="177"/>
      <c r="M224" s="178"/>
      <c r="N224" s="503"/>
      <c r="O224" s="177"/>
      <c r="P224" s="177"/>
      <c r="Q224" s="178"/>
      <c r="R224" s="503">
        <f>SUM(R225:R235)</f>
        <v>50</v>
      </c>
      <c r="S224" s="177">
        <f>SUM(S225:S235)</f>
        <v>25</v>
      </c>
      <c r="T224" s="177"/>
      <c r="U224" s="178">
        <f>SUM(U225:U235)</f>
        <v>105</v>
      </c>
      <c r="V224" s="503">
        <f>SUM(V225:V235)</f>
        <v>15</v>
      </c>
      <c r="W224" s="177">
        <f>SUM(W225:W235)</f>
        <v>30</v>
      </c>
      <c r="X224" s="177"/>
      <c r="Y224" s="177"/>
    </row>
    <row r="225" spans="1:25" x14ac:dyDescent="0.2">
      <c r="A225" s="596" t="s">
        <v>193</v>
      </c>
      <c r="B225" s="8"/>
      <c r="C225" s="592" t="s">
        <v>28</v>
      </c>
      <c r="D225" s="594"/>
      <c r="E225" s="485">
        <v>15</v>
      </c>
      <c r="F225" s="606">
        <v>2</v>
      </c>
      <c r="G225" s="485">
        <v>15</v>
      </c>
      <c r="H225" s="593"/>
      <c r="I225" s="593"/>
      <c r="J225" s="593"/>
      <c r="K225" s="593"/>
      <c r="L225" s="593"/>
      <c r="M225" s="594"/>
      <c r="N225" s="8"/>
      <c r="O225" s="593"/>
      <c r="P225" s="593"/>
      <c r="Q225" s="575"/>
      <c r="R225" s="485"/>
      <c r="S225" s="576"/>
      <c r="T225" s="576"/>
      <c r="U225" s="575"/>
      <c r="V225" s="485">
        <v>15</v>
      </c>
      <c r="W225" s="576"/>
      <c r="X225" s="576"/>
      <c r="Y225" s="576"/>
    </row>
    <row r="226" spans="1:25" ht="12.75" customHeight="1" x14ac:dyDescent="0.2">
      <c r="A226" s="636" t="s">
        <v>197</v>
      </c>
      <c r="B226" s="855"/>
      <c r="C226" s="630" t="s">
        <v>29</v>
      </c>
      <c r="D226" s="857"/>
      <c r="E226" s="663">
        <v>45</v>
      </c>
      <c r="F226" s="606">
        <v>2</v>
      </c>
      <c r="G226" s="663">
        <v>20</v>
      </c>
      <c r="H226" s="859"/>
      <c r="I226" s="630">
        <v>25</v>
      </c>
      <c r="J226" s="859"/>
      <c r="K226" s="859"/>
      <c r="L226" s="859"/>
      <c r="M226" s="857"/>
      <c r="N226" s="855"/>
      <c r="O226" s="859"/>
      <c r="P226" s="859"/>
      <c r="Q226" s="857"/>
      <c r="R226" s="663">
        <v>20</v>
      </c>
      <c r="S226" s="630">
        <v>25</v>
      </c>
      <c r="T226" s="859"/>
      <c r="U226" s="857"/>
      <c r="V226" s="855"/>
      <c r="W226" s="859"/>
      <c r="X226" s="859"/>
      <c r="Y226" s="859"/>
    </row>
    <row r="227" spans="1:25" x14ac:dyDescent="0.2">
      <c r="A227" s="769"/>
      <c r="B227" s="856"/>
      <c r="C227" s="715"/>
      <c r="D227" s="858"/>
      <c r="E227" s="708"/>
      <c r="F227" s="606">
        <v>3</v>
      </c>
      <c r="G227" s="708"/>
      <c r="H227" s="860"/>
      <c r="I227" s="715"/>
      <c r="J227" s="860"/>
      <c r="K227" s="860"/>
      <c r="L227" s="860"/>
      <c r="M227" s="858"/>
      <c r="N227" s="856"/>
      <c r="O227" s="860"/>
      <c r="P227" s="860"/>
      <c r="Q227" s="858"/>
      <c r="R227" s="708"/>
      <c r="S227" s="715"/>
      <c r="T227" s="860"/>
      <c r="U227" s="858"/>
      <c r="V227" s="856"/>
      <c r="W227" s="860"/>
      <c r="X227" s="860"/>
      <c r="Y227" s="860"/>
    </row>
    <row r="228" spans="1:25" x14ac:dyDescent="0.2">
      <c r="A228" s="536" t="s">
        <v>198</v>
      </c>
      <c r="B228" s="492"/>
      <c r="C228" s="494" t="s">
        <v>20</v>
      </c>
      <c r="D228" s="491"/>
      <c r="E228" s="492">
        <v>30</v>
      </c>
      <c r="F228" s="491">
        <v>4</v>
      </c>
      <c r="G228" s="492">
        <v>30</v>
      </c>
      <c r="H228" s="494"/>
      <c r="I228" s="494"/>
      <c r="J228" s="494"/>
      <c r="K228" s="494"/>
      <c r="L228" s="494"/>
      <c r="M228" s="491"/>
      <c r="N228" s="492"/>
      <c r="O228" s="494"/>
      <c r="P228" s="494"/>
      <c r="Q228" s="491"/>
      <c r="R228" s="492">
        <v>30</v>
      </c>
      <c r="S228" s="494"/>
      <c r="T228" s="494"/>
      <c r="U228" s="491"/>
      <c r="V228" s="492"/>
      <c r="W228" s="494"/>
      <c r="X228" s="494"/>
      <c r="Y228" s="494"/>
    </row>
    <row r="229" spans="1:25" x14ac:dyDescent="0.2">
      <c r="A229" s="536" t="s">
        <v>204</v>
      </c>
      <c r="B229" s="492"/>
      <c r="C229" s="494"/>
      <c r="D229" s="491" t="s">
        <v>28</v>
      </c>
      <c r="E229" s="492">
        <v>15</v>
      </c>
      <c r="F229" s="491">
        <v>2</v>
      </c>
      <c r="G229" s="492"/>
      <c r="H229" s="494"/>
      <c r="I229" s="494"/>
      <c r="J229" s="494">
        <v>15</v>
      </c>
      <c r="K229" s="494"/>
      <c r="L229" s="494"/>
      <c r="M229" s="491"/>
      <c r="N229" s="492"/>
      <c r="O229" s="494"/>
      <c r="P229" s="494"/>
      <c r="Q229" s="491"/>
      <c r="R229" s="492"/>
      <c r="S229" s="494"/>
      <c r="T229" s="494"/>
      <c r="U229" s="491">
        <v>15</v>
      </c>
      <c r="V229" s="492"/>
      <c r="W229" s="494"/>
      <c r="X229" s="494"/>
      <c r="Y229" s="494"/>
    </row>
    <row r="230" spans="1:25" x14ac:dyDescent="0.2">
      <c r="A230" s="536" t="s">
        <v>205</v>
      </c>
      <c r="B230" s="492"/>
      <c r="C230" s="494"/>
      <c r="D230" s="491" t="s">
        <v>28</v>
      </c>
      <c r="E230" s="492">
        <v>15</v>
      </c>
      <c r="F230" s="491">
        <v>2</v>
      </c>
      <c r="G230" s="492"/>
      <c r="H230" s="494"/>
      <c r="I230" s="494">
        <v>15</v>
      </c>
      <c r="J230" s="494"/>
      <c r="K230" s="494"/>
      <c r="L230" s="494"/>
      <c r="M230" s="491"/>
      <c r="N230" s="492"/>
      <c r="O230" s="494"/>
      <c r="P230" s="494"/>
      <c r="Q230" s="491"/>
      <c r="R230" s="492"/>
      <c r="S230" s="494"/>
      <c r="T230" s="494"/>
      <c r="U230" s="491">
        <v>15</v>
      </c>
      <c r="V230" s="492"/>
      <c r="W230" s="494"/>
      <c r="X230" s="494"/>
      <c r="Y230" s="494"/>
    </row>
    <row r="231" spans="1:25" x14ac:dyDescent="0.2">
      <c r="A231" s="536" t="s">
        <v>192</v>
      </c>
      <c r="B231" s="492"/>
      <c r="C231" s="494"/>
      <c r="D231" s="491" t="s">
        <v>28</v>
      </c>
      <c r="E231" s="492">
        <v>30</v>
      </c>
      <c r="F231" s="491">
        <v>3</v>
      </c>
      <c r="G231" s="492"/>
      <c r="H231" s="494"/>
      <c r="I231" s="494">
        <v>30</v>
      </c>
      <c r="J231" s="494"/>
      <c r="K231" s="494"/>
      <c r="L231" s="494"/>
      <c r="M231" s="491"/>
      <c r="N231" s="492"/>
      <c r="O231" s="494"/>
      <c r="P231" s="494"/>
      <c r="Q231" s="491"/>
      <c r="R231" s="492"/>
      <c r="S231" s="494"/>
      <c r="T231" s="494"/>
      <c r="U231" s="491">
        <v>30</v>
      </c>
      <c r="V231" s="492"/>
      <c r="W231" s="494"/>
      <c r="X231" s="494"/>
      <c r="Y231" s="494"/>
    </row>
    <row r="232" spans="1:25" x14ac:dyDescent="0.2">
      <c r="A232" s="536" t="s">
        <v>194</v>
      </c>
      <c r="B232" s="492"/>
      <c r="C232" s="494"/>
      <c r="D232" s="491" t="s">
        <v>28</v>
      </c>
      <c r="E232" s="492">
        <v>15</v>
      </c>
      <c r="F232" s="491">
        <v>2</v>
      </c>
      <c r="G232" s="492"/>
      <c r="H232" s="494"/>
      <c r="I232" s="494"/>
      <c r="J232" s="494">
        <v>15</v>
      </c>
      <c r="K232" s="494"/>
      <c r="L232" s="494"/>
      <c r="M232" s="491"/>
      <c r="N232" s="492"/>
      <c r="O232" s="494"/>
      <c r="P232" s="494"/>
      <c r="Q232" s="491"/>
      <c r="R232" s="492"/>
      <c r="S232" s="494"/>
      <c r="T232" s="494"/>
      <c r="U232" s="491">
        <v>15</v>
      </c>
      <c r="V232" s="492"/>
      <c r="W232" s="494"/>
      <c r="X232" s="494"/>
      <c r="Y232" s="494"/>
    </row>
    <row r="233" spans="1:25" x14ac:dyDescent="0.2">
      <c r="A233" s="536" t="s">
        <v>195</v>
      </c>
      <c r="B233" s="492"/>
      <c r="C233" s="494"/>
      <c r="D233" s="491" t="s">
        <v>28</v>
      </c>
      <c r="E233" s="492">
        <v>15</v>
      </c>
      <c r="F233" s="491">
        <v>2</v>
      </c>
      <c r="G233" s="492"/>
      <c r="H233" s="494"/>
      <c r="I233" s="494"/>
      <c r="J233" s="494">
        <v>15</v>
      </c>
      <c r="K233" s="494"/>
      <c r="L233" s="494"/>
      <c r="M233" s="491"/>
      <c r="N233" s="492"/>
      <c r="O233" s="494"/>
      <c r="P233" s="494"/>
      <c r="Q233" s="491"/>
      <c r="R233" s="492"/>
      <c r="S233" s="494"/>
      <c r="T233" s="494"/>
      <c r="U233" s="491">
        <v>15</v>
      </c>
      <c r="V233" s="492"/>
      <c r="W233" s="494"/>
      <c r="X233" s="494"/>
      <c r="Y233" s="494"/>
    </row>
    <row r="234" spans="1:25" x14ac:dyDescent="0.2">
      <c r="A234" s="536" t="s">
        <v>199</v>
      </c>
      <c r="B234" s="492"/>
      <c r="C234" s="494"/>
      <c r="D234" s="491" t="s">
        <v>28</v>
      </c>
      <c r="E234" s="492">
        <v>15</v>
      </c>
      <c r="F234" s="491">
        <v>2</v>
      </c>
      <c r="G234" s="492"/>
      <c r="H234" s="494"/>
      <c r="I234" s="494">
        <v>15</v>
      </c>
      <c r="J234" s="494"/>
      <c r="K234" s="494"/>
      <c r="L234" s="494"/>
      <c r="M234" s="491"/>
      <c r="N234" s="492"/>
      <c r="O234" s="494"/>
      <c r="P234" s="494"/>
      <c r="Q234" s="491"/>
      <c r="R234" s="492"/>
      <c r="S234" s="494"/>
      <c r="T234" s="494"/>
      <c r="U234" s="491">
        <v>15</v>
      </c>
      <c r="V234" s="492"/>
      <c r="W234" s="494"/>
      <c r="X234" s="494"/>
      <c r="Y234" s="494"/>
    </row>
    <row r="235" spans="1:25" ht="12" thickBot="1" x14ac:dyDescent="0.25">
      <c r="A235" s="595" t="s">
        <v>196</v>
      </c>
      <c r="B235" s="486"/>
      <c r="C235" s="591" t="s">
        <v>28</v>
      </c>
      <c r="D235" s="605"/>
      <c r="E235" s="486">
        <v>30</v>
      </c>
      <c r="F235" s="605">
        <v>4</v>
      </c>
      <c r="G235" s="486"/>
      <c r="H235" s="591"/>
      <c r="I235" s="591">
        <v>30</v>
      </c>
      <c r="J235" s="591"/>
      <c r="K235" s="591"/>
      <c r="L235" s="591"/>
      <c r="M235" s="605"/>
      <c r="N235" s="486"/>
      <c r="O235" s="591"/>
      <c r="P235" s="591"/>
      <c r="Q235" s="478"/>
      <c r="R235" s="486"/>
      <c r="S235" s="468"/>
      <c r="T235" s="468"/>
      <c r="U235" s="478"/>
      <c r="V235" s="486"/>
      <c r="W235" s="468">
        <v>30</v>
      </c>
      <c r="X235" s="468"/>
      <c r="Y235" s="468"/>
    </row>
    <row r="236" spans="1:25" ht="12" thickBot="1" x14ac:dyDescent="0.25">
      <c r="A236" s="211" t="s">
        <v>189</v>
      </c>
      <c r="B236" s="616"/>
      <c r="C236" s="177"/>
      <c r="D236" s="178"/>
      <c r="E236" s="616">
        <f>SUM(E237:E243)</f>
        <v>145</v>
      </c>
      <c r="F236" s="178">
        <f>SUM(F237:F243)</f>
        <v>20</v>
      </c>
      <c r="G236" s="616">
        <f>SUM(G237:G243)</f>
        <v>30</v>
      </c>
      <c r="H236" s="177"/>
      <c r="I236" s="177">
        <f>SUM(I237:I243)</f>
        <v>115</v>
      </c>
      <c r="J236" s="177"/>
      <c r="K236" s="177"/>
      <c r="L236" s="177"/>
      <c r="M236" s="178"/>
      <c r="N236" s="616"/>
      <c r="O236" s="177"/>
      <c r="P236" s="177"/>
      <c r="Q236" s="178"/>
      <c r="R236" s="503"/>
      <c r="S236" s="177">
        <f>SUM(S237:S243)</f>
        <v>15</v>
      </c>
      <c r="T236" s="177">
        <f>SUM(T237:T243)</f>
        <v>30</v>
      </c>
      <c r="U236" s="178">
        <f>SUM(U237:U243)</f>
        <v>30</v>
      </c>
      <c r="V236" s="503"/>
      <c r="W236" s="177">
        <f>SUM(W237:W243)</f>
        <v>55</v>
      </c>
      <c r="X236" s="177"/>
      <c r="Y236" s="177">
        <f>SUM(Y237:Y243)</f>
        <v>15</v>
      </c>
    </row>
    <row r="237" spans="1:25" x14ac:dyDescent="0.2">
      <c r="A237" s="596" t="s">
        <v>191</v>
      </c>
      <c r="B237" s="485"/>
      <c r="C237" s="592"/>
      <c r="D237" s="606" t="s">
        <v>28</v>
      </c>
      <c r="E237" s="485">
        <v>30</v>
      </c>
      <c r="F237" s="606">
        <v>3</v>
      </c>
      <c r="G237" s="485">
        <v>30</v>
      </c>
      <c r="H237" s="592"/>
      <c r="I237" s="592"/>
      <c r="J237" s="592"/>
      <c r="K237" s="592"/>
      <c r="L237" s="592"/>
      <c r="M237" s="606"/>
      <c r="N237" s="485"/>
      <c r="O237" s="592"/>
      <c r="P237" s="592"/>
      <c r="Q237" s="495"/>
      <c r="R237" s="485"/>
      <c r="S237" s="481"/>
      <c r="T237" s="481">
        <v>30</v>
      </c>
      <c r="U237" s="495"/>
      <c r="V237" s="485"/>
      <c r="W237" s="481"/>
      <c r="X237" s="481"/>
      <c r="Y237" s="481"/>
    </row>
    <row r="238" spans="1:25" x14ac:dyDescent="0.2">
      <c r="A238" s="536" t="s">
        <v>203</v>
      </c>
      <c r="B238" s="492"/>
      <c r="C238" s="494"/>
      <c r="D238" s="491" t="s">
        <v>28</v>
      </c>
      <c r="E238" s="492">
        <v>30</v>
      </c>
      <c r="F238" s="491">
        <v>4</v>
      </c>
      <c r="G238" s="492"/>
      <c r="H238" s="494"/>
      <c r="I238" s="494">
        <v>30</v>
      </c>
      <c r="J238" s="494"/>
      <c r="K238" s="494"/>
      <c r="L238" s="494"/>
      <c r="M238" s="491"/>
      <c r="N238" s="492"/>
      <c r="O238" s="494"/>
      <c r="P238" s="494"/>
      <c r="Q238" s="491"/>
      <c r="R238" s="492"/>
      <c r="S238" s="494"/>
      <c r="T238" s="494"/>
      <c r="U238" s="491">
        <v>30</v>
      </c>
      <c r="V238" s="492"/>
      <c r="W238" s="494"/>
      <c r="X238" s="494"/>
      <c r="Y238" s="494"/>
    </row>
    <row r="239" spans="1:25" x14ac:dyDescent="0.2">
      <c r="A239" s="536" t="s">
        <v>200</v>
      </c>
      <c r="B239" s="492"/>
      <c r="C239" s="494" t="s">
        <v>28</v>
      </c>
      <c r="D239" s="491"/>
      <c r="E239" s="492">
        <v>20</v>
      </c>
      <c r="F239" s="491">
        <v>4</v>
      </c>
      <c r="G239" s="492"/>
      <c r="H239" s="494"/>
      <c r="I239" s="494">
        <v>20</v>
      </c>
      <c r="J239" s="494"/>
      <c r="K239" s="494"/>
      <c r="L239" s="494"/>
      <c r="M239" s="491"/>
      <c r="N239" s="492"/>
      <c r="O239" s="494"/>
      <c r="P239" s="494"/>
      <c r="Q239" s="491"/>
      <c r="R239" s="492"/>
      <c r="S239" s="494"/>
      <c r="T239" s="494"/>
      <c r="U239" s="491"/>
      <c r="V239" s="492"/>
      <c r="W239" s="494">
        <v>20</v>
      </c>
      <c r="X239" s="494"/>
      <c r="Y239" s="494"/>
    </row>
    <row r="240" spans="1:25" x14ac:dyDescent="0.2">
      <c r="A240" s="536" t="s">
        <v>206</v>
      </c>
      <c r="B240" s="492"/>
      <c r="C240" s="494" t="s">
        <v>28</v>
      </c>
      <c r="D240" s="491"/>
      <c r="E240" s="492">
        <v>15</v>
      </c>
      <c r="F240" s="491">
        <v>2</v>
      </c>
      <c r="G240" s="492"/>
      <c r="H240" s="494"/>
      <c r="I240" s="494">
        <v>15</v>
      </c>
      <c r="J240" s="494"/>
      <c r="K240" s="494"/>
      <c r="L240" s="494"/>
      <c r="M240" s="491"/>
      <c r="N240" s="492"/>
      <c r="O240" s="494"/>
      <c r="P240" s="494"/>
      <c r="Q240" s="491"/>
      <c r="R240" s="492"/>
      <c r="S240" s="494">
        <v>15</v>
      </c>
      <c r="T240" s="494"/>
      <c r="U240" s="491"/>
      <c r="V240" s="492"/>
      <c r="W240" s="494"/>
      <c r="X240" s="494"/>
      <c r="Y240" s="494"/>
    </row>
    <row r="241" spans="1:25" x14ac:dyDescent="0.2">
      <c r="A241" s="536" t="s">
        <v>201</v>
      </c>
      <c r="B241" s="492"/>
      <c r="C241" s="494"/>
      <c r="D241" s="491" t="s">
        <v>28</v>
      </c>
      <c r="E241" s="492">
        <v>15</v>
      </c>
      <c r="F241" s="491">
        <v>2</v>
      </c>
      <c r="G241" s="492"/>
      <c r="H241" s="494"/>
      <c r="I241" s="494">
        <v>15</v>
      </c>
      <c r="J241" s="494"/>
      <c r="K241" s="494"/>
      <c r="L241" s="494"/>
      <c r="M241" s="491"/>
      <c r="N241" s="492"/>
      <c r="O241" s="494"/>
      <c r="P241" s="494"/>
      <c r="Q241" s="491"/>
      <c r="R241" s="492"/>
      <c r="S241" s="494"/>
      <c r="T241" s="494"/>
      <c r="U241" s="491"/>
      <c r="V241" s="492"/>
      <c r="W241" s="494"/>
      <c r="X241" s="494"/>
      <c r="Y241" s="494">
        <v>15</v>
      </c>
    </row>
    <row r="242" spans="1:25" x14ac:dyDescent="0.2">
      <c r="A242" s="536" t="s">
        <v>202</v>
      </c>
      <c r="B242" s="492"/>
      <c r="C242" s="494" t="s">
        <v>28</v>
      </c>
      <c r="D242" s="491"/>
      <c r="E242" s="492">
        <v>20</v>
      </c>
      <c r="F242" s="491">
        <v>3</v>
      </c>
      <c r="G242" s="492"/>
      <c r="H242" s="494"/>
      <c r="I242" s="494">
        <v>20</v>
      </c>
      <c r="J242" s="494"/>
      <c r="K242" s="494"/>
      <c r="L242" s="494"/>
      <c r="M242" s="491"/>
      <c r="N242" s="492"/>
      <c r="O242" s="494"/>
      <c r="P242" s="494"/>
      <c r="Q242" s="491"/>
      <c r="R242" s="492"/>
      <c r="S242" s="494"/>
      <c r="T242" s="494"/>
      <c r="U242" s="491"/>
      <c r="V242" s="492"/>
      <c r="W242" s="494">
        <v>20</v>
      </c>
      <c r="X242" s="494"/>
      <c r="Y242" s="494"/>
    </row>
    <row r="243" spans="1:25" x14ac:dyDescent="0.2">
      <c r="A243" s="536" t="s">
        <v>190</v>
      </c>
      <c r="B243" s="492"/>
      <c r="C243" s="494" t="s">
        <v>28</v>
      </c>
      <c r="D243" s="491"/>
      <c r="E243" s="492">
        <v>15</v>
      </c>
      <c r="F243" s="491">
        <v>2</v>
      </c>
      <c r="G243" s="492"/>
      <c r="H243" s="494"/>
      <c r="I243" s="494">
        <v>15</v>
      </c>
      <c r="J243" s="494"/>
      <c r="K243" s="494"/>
      <c r="L243" s="494"/>
      <c r="M243" s="491"/>
      <c r="N243" s="492"/>
      <c r="O243" s="494"/>
      <c r="P243" s="494"/>
      <c r="Q243" s="491"/>
      <c r="R243" s="492"/>
      <c r="S243" s="494"/>
      <c r="T243" s="494"/>
      <c r="U243" s="491"/>
      <c r="V243" s="492"/>
      <c r="W243" s="494">
        <v>15</v>
      </c>
      <c r="X243" s="494"/>
      <c r="Y243" s="494"/>
    </row>
    <row r="244" spans="1:25" x14ac:dyDescent="0.2">
      <c r="A244" s="156" t="s">
        <v>142</v>
      </c>
      <c r="B244" s="550"/>
      <c r="C244" s="551"/>
      <c r="D244" s="553"/>
      <c r="E244" s="550">
        <f>SUM(E221,E224,E236)</f>
        <v>400</v>
      </c>
      <c r="F244" s="553"/>
      <c r="G244" s="550">
        <f>SUM(G221,G224,G236)</f>
        <v>105</v>
      </c>
      <c r="H244" s="365"/>
      <c r="I244" s="551">
        <f>SUM(I221,I224,I236)</f>
        <v>250</v>
      </c>
      <c r="J244" s="551">
        <f>SUM(J221,J224,J236)</f>
        <v>45</v>
      </c>
      <c r="K244" s="551"/>
      <c r="L244" s="551"/>
      <c r="M244" s="553"/>
      <c r="N244" s="817"/>
      <c r="O244" s="818"/>
      <c r="P244" s="821"/>
      <c r="Q244" s="822"/>
      <c r="R244" s="817">
        <f>SUM(R221:S221,R224:S224,R236:S236)</f>
        <v>90</v>
      </c>
      <c r="S244" s="818"/>
      <c r="T244" s="821">
        <f>SUM(T221:U221,T224:U224,T236:U236)</f>
        <v>195</v>
      </c>
      <c r="U244" s="822"/>
      <c r="V244" s="817">
        <f>SUM(V221:W221,V224:W224,V236:W236)</f>
        <v>100</v>
      </c>
      <c r="W244" s="818"/>
      <c r="X244" s="831">
        <f>SUM(X221:Y221,X224:Y224,X236:Y236)</f>
        <v>15</v>
      </c>
      <c r="Y244" s="832"/>
    </row>
    <row r="245" spans="1:25" ht="12" thickBot="1" x14ac:dyDescent="0.25">
      <c r="A245" s="433" t="s">
        <v>143</v>
      </c>
      <c r="B245" s="570"/>
      <c r="C245" s="571"/>
      <c r="D245" s="572"/>
      <c r="E245" s="570"/>
      <c r="F245" s="572">
        <f>SUM(F221,F224,F236)</f>
        <v>53</v>
      </c>
      <c r="G245" s="570"/>
      <c r="H245" s="437"/>
      <c r="I245" s="571"/>
      <c r="J245" s="571"/>
      <c r="K245" s="571"/>
      <c r="L245" s="571"/>
      <c r="M245" s="572"/>
      <c r="N245" s="846"/>
      <c r="O245" s="847"/>
      <c r="P245" s="848"/>
      <c r="Q245" s="849"/>
      <c r="R245" s="846">
        <f>SUM(F226:F228,F240)</f>
        <v>11</v>
      </c>
      <c r="S245" s="847"/>
      <c r="T245" s="848">
        <f>SUM(F222:F223,F229:F234,F237:F238)</f>
        <v>25</v>
      </c>
      <c r="U245" s="849"/>
      <c r="V245" s="846">
        <f>SUM(F225,F235:F235,F239,F242:F243)</f>
        <v>15</v>
      </c>
      <c r="W245" s="847"/>
      <c r="X245" s="850">
        <f>SUM(F241)</f>
        <v>2</v>
      </c>
      <c r="Y245" s="851"/>
    </row>
    <row r="246" spans="1:25" ht="12" thickBot="1" x14ac:dyDescent="0.25">
      <c r="A246" s="429"/>
      <c r="B246" s="430"/>
      <c r="C246" s="430"/>
      <c r="D246" s="430"/>
      <c r="E246" s="430"/>
      <c r="F246" s="430"/>
      <c r="G246" s="430"/>
      <c r="H246" s="431"/>
      <c r="I246" s="430"/>
      <c r="J246" s="430"/>
      <c r="K246" s="430"/>
      <c r="L246" s="430"/>
      <c r="M246" s="430"/>
      <c r="N246" s="430"/>
      <c r="O246" s="430"/>
      <c r="P246" s="430"/>
      <c r="Q246" s="430"/>
      <c r="R246" s="430"/>
      <c r="S246" s="430"/>
      <c r="T246" s="430"/>
      <c r="U246" s="430"/>
      <c r="V246" s="430"/>
      <c r="W246" s="430"/>
      <c r="X246" s="432"/>
      <c r="Y246" s="432"/>
    </row>
    <row r="247" spans="1:25" x14ac:dyDescent="0.2">
      <c r="A247" s="426" t="s">
        <v>227</v>
      </c>
      <c r="B247" s="427"/>
      <c r="C247" s="428"/>
      <c r="D247" s="426"/>
      <c r="E247" s="500">
        <f>SUM(E65,E244)</f>
        <v>1250</v>
      </c>
      <c r="F247" s="499"/>
      <c r="G247" s="500"/>
      <c r="H247" s="498"/>
      <c r="I247" s="498"/>
      <c r="J247" s="498"/>
      <c r="K247" s="498"/>
      <c r="L247" s="498"/>
      <c r="M247" s="499"/>
      <c r="N247" s="744">
        <f>SUM(N204)</f>
        <v>210</v>
      </c>
      <c r="O247" s="745"/>
      <c r="P247" s="746">
        <f>SUM(P204)</f>
        <v>210</v>
      </c>
      <c r="Q247" s="747"/>
      <c r="R247" s="744">
        <f>SUM(R65,R244)</f>
        <v>215</v>
      </c>
      <c r="S247" s="745"/>
      <c r="T247" s="746">
        <f>SUM(T65,T244)</f>
        <v>255</v>
      </c>
      <c r="U247" s="747"/>
      <c r="V247" s="744">
        <f>SUM(V65,V244)</f>
        <v>195</v>
      </c>
      <c r="W247" s="745"/>
      <c r="X247" s="746">
        <f>SUM(X65,X244)</f>
        <v>165</v>
      </c>
      <c r="Y247" s="745"/>
    </row>
    <row r="248" spans="1:25" x14ac:dyDescent="0.2">
      <c r="A248" s="141" t="s">
        <v>236</v>
      </c>
      <c r="B248" s="142"/>
      <c r="C248" s="143"/>
      <c r="D248" s="141"/>
      <c r="E248" s="524">
        <v>200</v>
      </c>
      <c r="F248" s="526"/>
      <c r="G248" s="524"/>
      <c r="H248" s="525"/>
      <c r="I248" s="525"/>
      <c r="J248" s="525"/>
      <c r="K248" s="525"/>
      <c r="L248" s="525"/>
      <c r="M248" s="526"/>
      <c r="N248" s="741"/>
      <c r="O248" s="742"/>
      <c r="P248" s="713"/>
      <c r="Q248" s="714"/>
      <c r="R248" s="741">
        <v>30</v>
      </c>
      <c r="S248" s="742"/>
      <c r="T248" s="713"/>
      <c r="U248" s="714"/>
      <c r="V248" s="741">
        <v>50</v>
      </c>
      <c r="W248" s="742"/>
      <c r="X248" s="713">
        <v>120</v>
      </c>
      <c r="Y248" s="742"/>
    </row>
    <row r="249" spans="1:25" ht="12" thickBot="1" x14ac:dyDescent="0.25">
      <c r="A249" s="144" t="s">
        <v>154</v>
      </c>
      <c r="B249" s="145"/>
      <c r="C249" s="146"/>
      <c r="D249" s="144"/>
      <c r="E249" s="542"/>
      <c r="F249" s="532">
        <f>SUM(F67,F245)</f>
        <v>180</v>
      </c>
      <c r="G249" s="542"/>
      <c r="H249" s="147"/>
      <c r="I249" s="531"/>
      <c r="J249" s="531"/>
      <c r="K249" s="531"/>
      <c r="L249" s="531"/>
      <c r="M249" s="532"/>
      <c r="N249" s="709">
        <f>SUM(N206)</f>
        <v>30</v>
      </c>
      <c r="O249" s="710"/>
      <c r="P249" s="711">
        <f>SUM(P67)</f>
        <v>30</v>
      </c>
      <c r="Q249" s="712"/>
      <c r="R249" s="709">
        <f>SUM(R67,R245)</f>
        <v>30</v>
      </c>
      <c r="S249" s="710"/>
      <c r="T249" s="711">
        <f>SUM(T67,T245)</f>
        <v>30</v>
      </c>
      <c r="U249" s="712"/>
      <c r="V249" s="709">
        <f>SUM(V67,V245)</f>
        <v>30</v>
      </c>
      <c r="W249" s="710"/>
      <c r="X249" s="717">
        <f>SUM(X67,X245)</f>
        <v>30</v>
      </c>
      <c r="Y249" s="718"/>
    </row>
    <row r="250" spans="1:25" x14ac:dyDescent="0.2">
      <c r="A250" s="95" t="s">
        <v>212</v>
      </c>
      <c r="B250" s="92"/>
      <c r="C250" s="93"/>
      <c r="D250" s="94"/>
      <c r="E250" s="543"/>
      <c r="F250" s="552">
        <v>23</v>
      </c>
      <c r="G250" s="543"/>
      <c r="H250" s="88"/>
      <c r="I250" s="528"/>
      <c r="J250" s="528"/>
      <c r="K250" s="528"/>
      <c r="L250" s="528"/>
      <c r="M250" s="552"/>
      <c r="N250" s="772"/>
      <c r="O250" s="773"/>
      <c r="P250" s="805"/>
      <c r="Q250" s="806"/>
      <c r="R250" s="772"/>
      <c r="S250" s="773"/>
      <c r="T250" s="805"/>
      <c r="U250" s="806"/>
      <c r="V250" s="772"/>
      <c r="W250" s="773"/>
      <c r="X250" s="782"/>
      <c r="Y250" s="783"/>
    </row>
    <row r="251" spans="1:25" x14ac:dyDescent="0.2">
      <c r="A251" s="91" t="s">
        <v>153</v>
      </c>
      <c r="B251" s="86"/>
      <c r="C251" s="90"/>
      <c r="D251" s="91"/>
      <c r="E251" s="535"/>
      <c r="F251" s="80">
        <f>SUM(F245)</f>
        <v>53</v>
      </c>
      <c r="G251" s="535"/>
      <c r="H251" s="81"/>
      <c r="I251" s="79"/>
      <c r="J251" s="79"/>
      <c r="K251" s="79"/>
      <c r="L251" s="79"/>
      <c r="M251" s="80"/>
      <c r="N251" s="807"/>
      <c r="O251" s="808"/>
      <c r="P251" s="786"/>
      <c r="Q251" s="787"/>
      <c r="R251" s="807"/>
      <c r="S251" s="808"/>
      <c r="T251" s="786"/>
      <c r="U251" s="787"/>
      <c r="V251" s="807"/>
      <c r="W251" s="808"/>
      <c r="X251" s="793"/>
      <c r="Y251" s="794"/>
    </row>
    <row r="252" spans="1:25" ht="12" customHeight="1" x14ac:dyDescent="0.2">
      <c r="A252" s="774" t="s">
        <v>220</v>
      </c>
      <c r="B252" s="751"/>
      <c r="C252" s="753"/>
      <c r="D252" s="774"/>
      <c r="E252" s="751"/>
      <c r="F252" s="87">
        <v>4</v>
      </c>
      <c r="G252" s="751"/>
      <c r="H252" s="833"/>
      <c r="I252" s="753"/>
      <c r="J252" s="753"/>
      <c r="K252" s="753"/>
      <c r="L252" s="753"/>
      <c r="M252" s="774"/>
      <c r="N252" s="797"/>
      <c r="O252" s="798"/>
      <c r="P252" s="776"/>
      <c r="Q252" s="777"/>
      <c r="R252" s="797"/>
      <c r="S252" s="798"/>
      <c r="T252" s="776"/>
      <c r="U252" s="777"/>
      <c r="V252" s="797"/>
      <c r="W252" s="798"/>
      <c r="X252" s="801"/>
      <c r="Y252" s="802"/>
    </row>
    <row r="253" spans="1:25" x14ac:dyDescent="0.2">
      <c r="A253" s="775"/>
      <c r="B253" s="752"/>
      <c r="C253" s="754"/>
      <c r="D253" s="775"/>
      <c r="E253" s="752"/>
      <c r="F253" s="552">
        <v>4</v>
      </c>
      <c r="G253" s="752"/>
      <c r="H253" s="834"/>
      <c r="I253" s="754"/>
      <c r="J253" s="754"/>
      <c r="K253" s="754"/>
      <c r="L253" s="754"/>
      <c r="M253" s="775"/>
      <c r="N253" s="799"/>
      <c r="O253" s="800"/>
      <c r="P253" s="778"/>
      <c r="Q253" s="779"/>
      <c r="R253" s="799"/>
      <c r="S253" s="800"/>
      <c r="T253" s="778"/>
      <c r="U253" s="779"/>
      <c r="V253" s="799"/>
      <c r="W253" s="800"/>
      <c r="X253" s="803"/>
      <c r="Y253" s="804"/>
    </row>
    <row r="254" spans="1:25" x14ac:dyDescent="0.2">
      <c r="A254" s="91" t="s">
        <v>184</v>
      </c>
      <c r="B254" s="578"/>
      <c r="C254" s="79"/>
      <c r="D254" s="80"/>
      <c r="E254" s="578"/>
      <c r="F254" s="80">
        <v>2</v>
      </c>
      <c r="G254" s="578"/>
      <c r="H254" s="590"/>
      <c r="I254" s="79"/>
      <c r="J254" s="79"/>
      <c r="K254" s="79"/>
      <c r="L254" s="79"/>
      <c r="M254" s="80"/>
      <c r="N254" s="577"/>
      <c r="O254" s="578"/>
      <c r="P254" s="579"/>
      <c r="Q254" s="580"/>
      <c r="R254" s="577"/>
      <c r="S254" s="578"/>
      <c r="T254" s="579"/>
      <c r="U254" s="580"/>
      <c r="V254" s="807"/>
      <c r="W254" s="808"/>
      <c r="X254" s="581"/>
      <c r="Y254" s="582"/>
    </row>
    <row r="255" spans="1:25" x14ac:dyDescent="0.2">
      <c r="A255" s="574"/>
      <c r="B255" s="574"/>
      <c r="C255" s="574"/>
      <c r="D255" s="574"/>
      <c r="E255" s="322"/>
      <c r="F255" s="322"/>
      <c r="G255" s="322"/>
      <c r="H255" s="323"/>
      <c r="I255" s="322"/>
      <c r="J255" s="322"/>
      <c r="K255" s="322"/>
      <c r="L255" s="322"/>
      <c r="M255" s="322"/>
      <c r="N255" s="322"/>
      <c r="O255" s="322"/>
      <c r="P255" s="322"/>
      <c r="Q255" s="322"/>
      <c r="R255" s="322"/>
      <c r="S255" s="322"/>
      <c r="T255" s="322"/>
      <c r="U255" s="322"/>
      <c r="V255" s="322"/>
      <c r="W255" s="322"/>
      <c r="X255" s="324"/>
      <c r="Y255" s="324"/>
    </row>
    <row r="256" spans="1:25" x14ac:dyDescent="0.2">
      <c r="A256" s="573" t="s">
        <v>214</v>
      </c>
    </row>
    <row r="257" spans="1:25" x14ac:dyDescent="0.2">
      <c r="A257" s="861" t="s">
        <v>128</v>
      </c>
      <c r="B257" s="861"/>
      <c r="C257" s="861"/>
      <c r="D257" s="861"/>
      <c r="E257" s="861"/>
      <c r="F257" s="861"/>
      <c r="G257" s="861"/>
      <c r="H257" s="861"/>
      <c r="I257" s="861"/>
      <c r="J257" s="861"/>
      <c r="K257" s="861"/>
      <c r="L257" s="861"/>
      <c r="M257" s="861"/>
      <c r="N257" s="861"/>
      <c r="O257" s="861"/>
      <c r="P257" s="861"/>
      <c r="Q257" s="861"/>
      <c r="R257" s="861"/>
      <c r="S257" s="861"/>
      <c r="T257" s="861"/>
      <c r="U257" s="861"/>
      <c r="V257" s="861"/>
      <c r="W257" s="861"/>
      <c r="X257" s="861"/>
      <c r="Y257" s="861"/>
    </row>
    <row r="258" spans="1:25" x14ac:dyDescent="0.2">
      <c r="A258" s="852" t="s">
        <v>129</v>
      </c>
      <c r="B258" s="852"/>
      <c r="C258" s="852"/>
      <c r="D258" s="852"/>
      <c r="E258" s="852"/>
      <c r="F258" s="852"/>
      <c r="G258" s="852"/>
      <c r="H258" s="852"/>
      <c r="I258" s="852"/>
      <c r="J258" s="852"/>
      <c r="K258" s="852"/>
      <c r="L258" s="852"/>
      <c r="M258" s="852"/>
      <c r="N258" s="852"/>
      <c r="O258" s="852"/>
      <c r="P258" s="852"/>
      <c r="Q258" s="852"/>
      <c r="R258" s="852"/>
      <c r="S258" s="852"/>
      <c r="T258" s="852"/>
      <c r="U258" s="852"/>
      <c r="V258" s="852"/>
      <c r="W258" s="852"/>
      <c r="X258" s="852"/>
      <c r="Y258" s="852"/>
    </row>
    <row r="259" spans="1:25" x14ac:dyDescent="0.2">
      <c r="A259" s="852" t="s">
        <v>239</v>
      </c>
      <c r="B259" s="852"/>
      <c r="C259" s="852"/>
      <c r="D259" s="852"/>
      <c r="E259" s="852"/>
      <c r="F259" s="852"/>
      <c r="G259" s="852"/>
      <c r="H259" s="852"/>
      <c r="I259" s="852"/>
      <c r="J259" s="852"/>
      <c r="K259" s="852"/>
      <c r="L259" s="852"/>
      <c r="M259" s="852"/>
      <c r="N259" s="852"/>
      <c r="O259" s="852"/>
      <c r="P259" s="852"/>
      <c r="Q259" s="852"/>
      <c r="R259" s="852"/>
      <c r="S259" s="852"/>
      <c r="T259" s="852"/>
      <c r="U259" s="852"/>
      <c r="V259" s="852"/>
      <c r="W259" s="852"/>
      <c r="X259" s="852"/>
      <c r="Y259" s="852"/>
    </row>
    <row r="260" spans="1:25" x14ac:dyDescent="0.2">
      <c r="A260" s="852" t="s">
        <v>130</v>
      </c>
      <c r="B260" s="852"/>
      <c r="C260" s="852"/>
      <c r="D260" s="852"/>
      <c r="E260" s="852"/>
      <c r="F260" s="852"/>
      <c r="G260" s="852"/>
      <c r="H260" s="852"/>
      <c r="I260" s="852"/>
      <c r="J260" s="852"/>
      <c r="K260" s="852"/>
      <c r="L260" s="852"/>
      <c r="M260" s="852"/>
      <c r="N260" s="852"/>
      <c r="O260" s="852"/>
      <c r="P260" s="852"/>
      <c r="Q260" s="852"/>
      <c r="R260" s="852"/>
      <c r="S260" s="852"/>
      <c r="T260" s="852"/>
      <c r="U260" s="852"/>
      <c r="V260" s="852"/>
      <c r="W260" s="852"/>
      <c r="X260" s="852"/>
      <c r="Y260" s="852"/>
    </row>
    <row r="261" spans="1:25" x14ac:dyDescent="0.2">
      <c r="B261" s="573"/>
      <c r="C261" s="573"/>
      <c r="D261" s="573"/>
      <c r="E261" s="573"/>
      <c r="F261" s="573"/>
      <c r="G261" s="573"/>
      <c r="H261" s="573"/>
      <c r="I261" s="573"/>
      <c r="J261" s="573"/>
      <c r="K261" s="573"/>
      <c r="L261" s="573"/>
      <c r="M261" s="573"/>
      <c r="N261" s="573"/>
      <c r="O261" s="573"/>
      <c r="P261" s="573"/>
      <c r="Q261" s="573"/>
      <c r="R261" s="573"/>
      <c r="S261" s="573"/>
      <c r="T261" s="573"/>
      <c r="U261" s="573"/>
      <c r="V261" s="573"/>
      <c r="W261" s="573"/>
      <c r="X261" s="573"/>
      <c r="Y261" s="573"/>
    </row>
    <row r="262" spans="1:25" x14ac:dyDescent="0.2">
      <c r="R262" s="12"/>
      <c r="S262" s="12"/>
      <c r="T262" s="12"/>
    </row>
  </sheetData>
  <mergeCells count="842">
    <mergeCell ref="A1:Y1"/>
    <mergeCell ref="A2:Y2"/>
    <mergeCell ref="A3:Y3"/>
    <mergeCell ref="A4:XFD4"/>
    <mergeCell ref="A5:Y5"/>
    <mergeCell ref="A6:Y6"/>
    <mergeCell ref="C8:C9"/>
    <mergeCell ref="D8:D9"/>
    <mergeCell ref="G8:G9"/>
    <mergeCell ref="H8:H9"/>
    <mergeCell ref="I8:J8"/>
    <mergeCell ref="K8:K9"/>
    <mergeCell ref="L8:L9"/>
    <mergeCell ref="A7:A9"/>
    <mergeCell ref="B7:B9"/>
    <mergeCell ref="C7:D7"/>
    <mergeCell ref="E7:E9"/>
    <mergeCell ref="F7:F9"/>
    <mergeCell ref="G7:M7"/>
    <mergeCell ref="M8:M9"/>
    <mergeCell ref="N8:O8"/>
    <mergeCell ref="P8:Q8"/>
    <mergeCell ref="R8:S8"/>
    <mergeCell ref="T8:U8"/>
    <mergeCell ref="V8:W8"/>
    <mergeCell ref="X8:Y8"/>
    <mergeCell ref="N7:Q7"/>
    <mergeCell ref="R7:U7"/>
    <mergeCell ref="V7:Y7"/>
    <mergeCell ref="H31:H32"/>
    <mergeCell ref="I31:I32"/>
    <mergeCell ref="J31:J32"/>
    <mergeCell ref="K31:K32"/>
    <mergeCell ref="L31:L32"/>
    <mergeCell ref="M31:M32"/>
    <mergeCell ref="W31:W32"/>
    <mergeCell ref="X31:X32"/>
    <mergeCell ref="Y31:Y32"/>
    <mergeCell ref="A31:A32"/>
    <mergeCell ref="B31:B32"/>
    <mergeCell ref="C31:C32"/>
    <mergeCell ref="D31:D32"/>
    <mergeCell ref="E31:E32"/>
    <mergeCell ref="G31:G32"/>
    <mergeCell ref="T31:T32"/>
    <mergeCell ref="U31:U32"/>
    <mergeCell ref="V31:V32"/>
    <mergeCell ref="N31:N32"/>
    <mergeCell ref="O31:O32"/>
    <mergeCell ref="P31:P32"/>
    <mergeCell ref="Q31:Q32"/>
    <mergeCell ref="R31:R32"/>
    <mergeCell ref="S31:S32"/>
    <mergeCell ref="H35:H37"/>
    <mergeCell ref="I35:I37"/>
    <mergeCell ref="J35:J37"/>
    <mergeCell ref="K35:K37"/>
    <mergeCell ref="L35:L37"/>
    <mergeCell ref="M35:M37"/>
    <mergeCell ref="A35:A37"/>
    <mergeCell ref="B35:B37"/>
    <mergeCell ref="C35:C37"/>
    <mergeCell ref="D35:D37"/>
    <mergeCell ref="E35:E37"/>
    <mergeCell ref="G35:G37"/>
    <mergeCell ref="T35:T37"/>
    <mergeCell ref="U35:U37"/>
    <mergeCell ref="V35:V37"/>
    <mergeCell ref="W35:W37"/>
    <mergeCell ref="X35:X37"/>
    <mergeCell ref="Y35:Y37"/>
    <mergeCell ref="N35:N37"/>
    <mergeCell ref="O35:O37"/>
    <mergeCell ref="P35:P37"/>
    <mergeCell ref="Q35:Q37"/>
    <mergeCell ref="R35:R37"/>
    <mergeCell ref="S35:S37"/>
    <mergeCell ref="C40:C41"/>
    <mergeCell ref="D40:D41"/>
    <mergeCell ref="G40:G41"/>
    <mergeCell ref="H40:H41"/>
    <mergeCell ref="I40:J40"/>
    <mergeCell ref="K40:K41"/>
    <mergeCell ref="L40:L41"/>
    <mergeCell ref="A39:A41"/>
    <mergeCell ref="B39:B41"/>
    <mergeCell ref="C39:D39"/>
    <mergeCell ref="E39:E41"/>
    <mergeCell ref="F39:F41"/>
    <mergeCell ref="G39:M39"/>
    <mergeCell ref="M40:M41"/>
    <mergeCell ref="N40:O40"/>
    <mergeCell ref="P40:Q40"/>
    <mergeCell ref="R40:S40"/>
    <mergeCell ref="T40:U40"/>
    <mergeCell ref="V40:W40"/>
    <mergeCell ref="X40:Y40"/>
    <mergeCell ref="N39:Q39"/>
    <mergeCell ref="R39:U39"/>
    <mergeCell ref="V39:Y39"/>
    <mergeCell ref="H51:H52"/>
    <mergeCell ref="I51:I52"/>
    <mergeCell ref="J51:J52"/>
    <mergeCell ref="K51:K52"/>
    <mergeCell ref="L51:L52"/>
    <mergeCell ref="M51:M52"/>
    <mergeCell ref="A51:A52"/>
    <mergeCell ref="B51:B52"/>
    <mergeCell ref="C51:C52"/>
    <mergeCell ref="D51:D52"/>
    <mergeCell ref="E51:E52"/>
    <mergeCell ref="G51:G52"/>
    <mergeCell ref="T51:T52"/>
    <mergeCell ref="U51:U52"/>
    <mergeCell ref="V51:V52"/>
    <mergeCell ref="W51:W52"/>
    <mergeCell ref="X51:X52"/>
    <mergeCell ref="Y51:Y52"/>
    <mergeCell ref="N51:N52"/>
    <mergeCell ref="O51:O52"/>
    <mergeCell ref="P51:P52"/>
    <mergeCell ref="Q51:Q52"/>
    <mergeCell ref="R51:R52"/>
    <mergeCell ref="S51:S52"/>
    <mergeCell ref="H57:H58"/>
    <mergeCell ref="I57:I58"/>
    <mergeCell ref="J57:J58"/>
    <mergeCell ref="K57:K58"/>
    <mergeCell ref="L57:L58"/>
    <mergeCell ref="M57:M58"/>
    <mergeCell ref="A57:A58"/>
    <mergeCell ref="B57:B58"/>
    <mergeCell ref="C57:C58"/>
    <mergeCell ref="D57:D58"/>
    <mergeCell ref="E57:E58"/>
    <mergeCell ref="G57:G58"/>
    <mergeCell ref="T57:T58"/>
    <mergeCell ref="U57:U58"/>
    <mergeCell ref="V57:V58"/>
    <mergeCell ref="W57:W58"/>
    <mergeCell ref="X57:X58"/>
    <mergeCell ref="Y57:Y58"/>
    <mergeCell ref="N57:N58"/>
    <mergeCell ref="O57:O58"/>
    <mergeCell ref="P57:P58"/>
    <mergeCell ref="Q57:Q58"/>
    <mergeCell ref="R57:R58"/>
    <mergeCell ref="S57:S58"/>
    <mergeCell ref="N66:O66"/>
    <mergeCell ref="P66:Q66"/>
    <mergeCell ref="R66:S66"/>
    <mergeCell ref="T66:U66"/>
    <mergeCell ref="V66:W66"/>
    <mergeCell ref="X66:Y66"/>
    <mergeCell ref="N65:O65"/>
    <mergeCell ref="P65:Q65"/>
    <mergeCell ref="R65:S65"/>
    <mergeCell ref="T65:U65"/>
    <mergeCell ref="V65:W65"/>
    <mergeCell ref="X65:Y65"/>
    <mergeCell ref="N68:O68"/>
    <mergeCell ref="P68:Q68"/>
    <mergeCell ref="R68:S68"/>
    <mergeCell ref="T68:U68"/>
    <mergeCell ref="V68:W68"/>
    <mergeCell ref="X68:Y68"/>
    <mergeCell ref="N67:O67"/>
    <mergeCell ref="P67:Q67"/>
    <mergeCell ref="R67:S67"/>
    <mergeCell ref="T67:U67"/>
    <mergeCell ref="V67:W67"/>
    <mergeCell ref="X67:Y67"/>
    <mergeCell ref="A70:Y70"/>
    <mergeCell ref="A71:Y71"/>
    <mergeCell ref="A72:A74"/>
    <mergeCell ref="B72:B74"/>
    <mergeCell ref="C72:D72"/>
    <mergeCell ref="E72:E74"/>
    <mergeCell ref="F72:F74"/>
    <mergeCell ref="G72:M72"/>
    <mergeCell ref="N72:Q72"/>
    <mergeCell ref="R72:U72"/>
    <mergeCell ref="V73:W73"/>
    <mergeCell ref="X73:Y73"/>
    <mergeCell ref="B80:B81"/>
    <mergeCell ref="C80:C81"/>
    <mergeCell ref="D80:D81"/>
    <mergeCell ref="E80:E81"/>
    <mergeCell ref="G80:G81"/>
    <mergeCell ref="V72:Y72"/>
    <mergeCell ref="C73:C74"/>
    <mergeCell ref="D73:D74"/>
    <mergeCell ref="G73:G74"/>
    <mergeCell ref="H73:H74"/>
    <mergeCell ref="I73:J73"/>
    <mergeCell ref="K73:K74"/>
    <mergeCell ref="L73:L74"/>
    <mergeCell ref="M73:M74"/>
    <mergeCell ref="N73:O73"/>
    <mergeCell ref="H80:H81"/>
    <mergeCell ref="I80:I81"/>
    <mergeCell ref="J80:J81"/>
    <mergeCell ref="K80:K81"/>
    <mergeCell ref="L80:L81"/>
    <mergeCell ref="M80:M81"/>
    <mergeCell ref="P73:Q73"/>
    <mergeCell ref="R73:S73"/>
    <mergeCell ref="T73:U73"/>
    <mergeCell ref="T80:T81"/>
    <mergeCell ref="U80:U81"/>
    <mergeCell ref="V80:V81"/>
    <mergeCell ref="W80:W81"/>
    <mergeCell ref="X80:X81"/>
    <mergeCell ref="Y80:Y81"/>
    <mergeCell ref="N80:N81"/>
    <mergeCell ref="O80:O81"/>
    <mergeCell ref="P80:P81"/>
    <mergeCell ref="Q80:Q81"/>
    <mergeCell ref="R80:R81"/>
    <mergeCell ref="S80:S81"/>
    <mergeCell ref="H90:H91"/>
    <mergeCell ref="I90:I91"/>
    <mergeCell ref="J90:J91"/>
    <mergeCell ref="K90:K91"/>
    <mergeCell ref="L90:L91"/>
    <mergeCell ref="M90:M91"/>
    <mergeCell ref="A90:A91"/>
    <mergeCell ref="B90:B91"/>
    <mergeCell ref="C90:C91"/>
    <mergeCell ref="D90:D91"/>
    <mergeCell ref="E90:E91"/>
    <mergeCell ref="G90:G91"/>
    <mergeCell ref="T90:T91"/>
    <mergeCell ref="U90:U91"/>
    <mergeCell ref="V90:V91"/>
    <mergeCell ref="W90:W91"/>
    <mergeCell ref="X90:X91"/>
    <mergeCell ref="Y90:Y91"/>
    <mergeCell ref="N90:N91"/>
    <mergeCell ref="O90:O91"/>
    <mergeCell ref="P90:P91"/>
    <mergeCell ref="Q90:Q91"/>
    <mergeCell ref="R90:R91"/>
    <mergeCell ref="S90:S91"/>
    <mergeCell ref="H92:H93"/>
    <mergeCell ref="I92:I93"/>
    <mergeCell ref="J92:J93"/>
    <mergeCell ref="K92:K93"/>
    <mergeCell ref="L92:L93"/>
    <mergeCell ref="M92:M93"/>
    <mergeCell ref="A92:A93"/>
    <mergeCell ref="B92:B93"/>
    <mergeCell ref="C92:C93"/>
    <mergeCell ref="D92:D93"/>
    <mergeCell ref="E92:E93"/>
    <mergeCell ref="G92:G93"/>
    <mergeCell ref="T92:T93"/>
    <mergeCell ref="U92:U93"/>
    <mergeCell ref="V92:V93"/>
    <mergeCell ref="W92:W93"/>
    <mergeCell ref="X92:X93"/>
    <mergeCell ref="Y92:Y93"/>
    <mergeCell ref="N92:N93"/>
    <mergeCell ref="O92:O93"/>
    <mergeCell ref="P92:P93"/>
    <mergeCell ref="Q92:Q93"/>
    <mergeCell ref="R92:R93"/>
    <mergeCell ref="S92:S93"/>
    <mergeCell ref="H101:H102"/>
    <mergeCell ref="I101:I102"/>
    <mergeCell ref="J101:J102"/>
    <mergeCell ref="K101:K102"/>
    <mergeCell ref="L101:L102"/>
    <mergeCell ref="M101:M102"/>
    <mergeCell ref="A101:A102"/>
    <mergeCell ref="B101:B102"/>
    <mergeCell ref="C101:C102"/>
    <mergeCell ref="D101:D102"/>
    <mergeCell ref="E101:E102"/>
    <mergeCell ref="G101:G102"/>
    <mergeCell ref="N105:O105"/>
    <mergeCell ref="P105:Q105"/>
    <mergeCell ref="R105:S105"/>
    <mergeCell ref="T105:U105"/>
    <mergeCell ref="V105:W105"/>
    <mergeCell ref="X105:Y105"/>
    <mergeCell ref="T101:T102"/>
    <mergeCell ref="U101:U102"/>
    <mergeCell ref="V101:V102"/>
    <mergeCell ref="W101:W102"/>
    <mergeCell ref="X101:X102"/>
    <mergeCell ref="Y101:Y102"/>
    <mergeCell ref="N101:N102"/>
    <mergeCell ref="O101:O102"/>
    <mergeCell ref="P101:P102"/>
    <mergeCell ref="Q101:Q102"/>
    <mergeCell ref="R101:R102"/>
    <mergeCell ref="S101:S102"/>
    <mergeCell ref="A107:Y107"/>
    <mergeCell ref="N108:O108"/>
    <mergeCell ref="P108:Q108"/>
    <mergeCell ref="R108:S108"/>
    <mergeCell ref="T108:U108"/>
    <mergeCell ref="V108:W108"/>
    <mergeCell ref="X108:Y108"/>
    <mergeCell ref="N106:O106"/>
    <mergeCell ref="P106:Q106"/>
    <mergeCell ref="R106:S106"/>
    <mergeCell ref="T106:U106"/>
    <mergeCell ref="V106:W106"/>
    <mergeCell ref="X106:Y106"/>
    <mergeCell ref="N110:O110"/>
    <mergeCell ref="P110:Q110"/>
    <mergeCell ref="R110:S110"/>
    <mergeCell ref="T110:U110"/>
    <mergeCell ref="V110:W110"/>
    <mergeCell ref="X110:Y110"/>
    <mergeCell ref="N109:O109"/>
    <mergeCell ref="P109:Q109"/>
    <mergeCell ref="R109:S109"/>
    <mergeCell ref="T109:U109"/>
    <mergeCell ref="V109:W109"/>
    <mergeCell ref="X109:Y109"/>
    <mergeCell ref="T112:U112"/>
    <mergeCell ref="V112:W112"/>
    <mergeCell ref="X112:Y112"/>
    <mergeCell ref="N111:O111"/>
    <mergeCell ref="P111:Q111"/>
    <mergeCell ref="R111:S111"/>
    <mergeCell ref="T111:U111"/>
    <mergeCell ref="V111:W111"/>
    <mergeCell ref="X111:Y111"/>
    <mergeCell ref="B113:B114"/>
    <mergeCell ref="C113:C114"/>
    <mergeCell ref="D113:D114"/>
    <mergeCell ref="E113:E114"/>
    <mergeCell ref="G113:G114"/>
    <mergeCell ref="H113:H114"/>
    <mergeCell ref="N112:O112"/>
    <mergeCell ref="P112:Q112"/>
    <mergeCell ref="R112:S112"/>
    <mergeCell ref="P113:Q114"/>
    <mergeCell ref="R113:S114"/>
    <mergeCell ref="T113:U114"/>
    <mergeCell ref="V113:W114"/>
    <mergeCell ref="X113:Y114"/>
    <mergeCell ref="V115:W115"/>
    <mergeCell ref="I113:I114"/>
    <mergeCell ref="J113:J114"/>
    <mergeCell ref="K113:K114"/>
    <mergeCell ref="L113:L114"/>
    <mergeCell ref="M113:M114"/>
    <mergeCell ref="N113:O114"/>
    <mergeCell ref="N117:O117"/>
    <mergeCell ref="P117:Q117"/>
    <mergeCell ref="R117:S117"/>
    <mergeCell ref="T117:U117"/>
    <mergeCell ref="V117:W117"/>
    <mergeCell ref="X117:Y117"/>
    <mergeCell ref="N116:O116"/>
    <mergeCell ref="P116:Q116"/>
    <mergeCell ref="R116:S116"/>
    <mergeCell ref="T116:U116"/>
    <mergeCell ref="V116:W116"/>
    <mergeCell ref="X116:Y116"/>
    <mergeCell ref="A119:Y119"/>
    <mergeCell ref="A120:A122"/>
    <mergeCell ref="B120:B122"/>
    <mergeCell ref="C120:D120"/>
    <mergeCell ref="E120:E122"/>
    <mergeCell ref="F120:F122"/>
    <mergeCell ref="G120:M120"/>
    <mergeCell ref="N120:Q120"/>
    <mergeCell ref="R120:U120"/>
    <mergeCell ref="V121:W121"/>
    <mergeCell ref="X121:Y121"/>
    <mergeCell ref="B128:B129"/>
    <mergeCell ref="C128:C129"/>
    <mergeCell ref="D128:D129"/>
    <mergeCell ref="E128:E129"/>
    <mergeCell ref="G128:G129"/>
    <mergeCell ref="V120:Y120"/>
    <mergeCell ref="C121:C122"/>
    <mergeCell ref="D121:D122"/>
    <mergeCell ref="G121:G122"/>
    <mergeCell ref="H121:H122"/>
    <mergeCell ref="I121:J121"/>
    <mergeCell ref="K121:K122"/>
    <mergeCell ref="L121:L122"/>
    <mergeCell ref="M121:M122"/>
    <mergeCell ref="N121:O121"/>
    <mergeCell ref="H128:H129"/>
    <mergeCell ref="I128:I129"/>
    <mergeCell ref="J128:J129"/>
    <mergeCell ref="K128:K129"/>
    <mergeCell ref="L128:L129"/>
    <mergeCell ref="M128:M129"/>
    <mergeCell ref="P121:Q121"/>
    <mergeCell ref="R121:S121"/>
    <mergeCell ref="T121:U121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H153:H154"/>
    <mergeCell ref="I153:I154"/>
    <mergeCell ref="J153:J154"/>
    <mergeCell ref="K153:K154"/>
    <mergeCell ref="L153:L154"/>
    <mergeCell ref="M153:M154"/>
    <mergeCell ref="A153:A154"/>
    <mergeCell ref="B153:B154"/>
    <mergeCell ref="C153:C154"/>
    <mergeCell ref="D153:D154"/>
    <mergeCell ref="E153:E154"/>
    <mergeCell ref="G153:G154"/>
    <mergeCell ref="N156:O156"/>
    <mergeCell ref="P156:Q156"/>
    <mergeCell ref="R156:S156"/>
    <mergeCell ref="T156:U156"/>
    <mergeCell ref="V156:W156"/>
    <mergeCell ref="X156:Y156"/>
    <mergeCell ref="T153:T154"/>
    <mergeCell ref="U153:U154"/>
    <mergeCell ref="V153:V154"/>
    <mergeCell ref="W153:W154"/>
    <mergeCell ref="X153:X154"/>
    <mergeCell ref="Y153:Y154"/>
    <mergeCell ref="N153:N154"/>
    <mergeCell ref="O153:O154"/>
    <mergeCell ref="P153:P154"/>
    <mergeCell ref="Q153:Q154"/>
    <mergeCell ref="R153:R154"/>
    <mergeCell ref="S153:S154"/>
    <mergeCell ref="N159:O159"/>
    <mergeCell ref="P159:Q159"/>
    <mergeCell ref="R159:S159"/>
    <mergeCell ref="T159:U159"/>
    <mergeCell ref="V159:W159"/>
    <mergeCell ref="X159:Y159"/>
    <mergeCell ref="N157:O157"/>
    <mergeCell ref="P157:Q157"/>
    <mergeCell ref="R157:S157"/>
    <mergeCell ref="T157:U157"/>
    <mergeCell ref="V157:W157"/>
    <mergeCell ref="X157:Y157"/>
    <mergeCell ref="N161:O161"/>
    <mergeCell ref="P161:Q161"/>
    <mergeCell ref="R161:S161"/>
    <mergeCell ref="T161:U161"/>
    <mergeCell ref="V161:W161"/>
    <mergeCell ref="X161:Y161"/>
    <mergeCell ref="N160:O160"/>
    <mergeCell ref="P160:Q160"/>
    <mergeCell ref="R160:S160"/>
    <mergeCell ref="T160:U160"/>
    <mergeCell ref="V160:W160"/>
    <mergeCell ref="X160:Y160"/>
    <mergeCell ref="T163:U163"/>
    <mergeCell ref="V163:W163"/>
    <mergeCell ref="X163:Y163"/>
    <mergeCell ref="N162:O162"/>
    <mergeCell ref="P162:Q162"/>
    <mergeCell ref="R162:S162"/>
    <mergeCell ref="T162:U162"/>
    <mergeCell ref="V162:W162"/>
    <mergeCell ref="X162:Y162"/>
    <mergeCell ref="B164:B165"/>
    <mergeCell ref="C164:C165"/>
    <mergeCell ref="D164:D165"/>
    <mergeCell ref="E164:E165"/>
    <mergeCell ref="G164:G165"/>
    <mergeCell ref="H164:H165"/>
    <mergeCell ref="N163:O163"/>
    <mergeCell ref="P163:Q163"/>
    <mergeCell ref="R163:S163"/>
    <mergeCell ref="P164:Q165"/>
    <mergeCell ref="R164:S165"/>
    <mergeCell ref="T164:U165"/>
    <mergeCell ref="V164:W165"/>
    <mergeCell ref="X164:Y165"/>
    <mergeCell ref="V166:W166"/>
    <mergeCell ref="I164:I165"/>
    <mergeCell ref="J164:J165"/>
    <mergeCell ref="K164:K165"/>
    <mergeCell ref="L164:L165"/>
    <mergeCell ref="M164:M165"/>
    <mergeCell ref="N164:O165"/>
    <mergeCell ref="N168:O168"/>
    <mergeCell ref="P168:Q168"/>
    <mergeCell ref="R168:S168"/>
    <mergeCell ref="T168:U168"/>
    <mergeCell ref="V168:W168"/>
    <mergeCell ref="X168:Y168"/>
    <mergeCell ref="N167:O167"/>
    <mergeCell ref="P167:Q167"/>
    <mergeCell ref="R167:S167"/>
    <mergeCell ref="T167:U167"/>
    <mergeCell ref="V167:W167"/>
    <mergeCell ref="X167:Y167"/>
    <mergeCell ref="A170:Y170"/>
    <mergeCell ref="A171:Y171"/>
    <mergeCell ref="A172:A174"/>
    <mergeCell ref="B172:B174"/>
    <mergeCell ref="C172:D172"/>
    <mergeCell ref="E172:E174"/>
    <mergeCell ref="F172:F174"/>
    <mergeCell ref="G172:M172"/>
    <mergeCell ref="N172:Q172"/>
    <mergeCell ref="R172:U172"/>
    <mergeCell ref="V173:W173"/>
    <mergeCell ref="X173:Y173"/>
    <mergeCell ref="B180:B181"/>
    <mergeCell ref="C180:C181"/>
    <mergeCell ref="D180:D181"/>
    <mergeCell ref="E180:E181"/>
    <mergeCell ref="G180:G181"/>
    <mergeCell ref="V172:Y172"/>
    <mergeCell ref="C173:C174"/>
    <mergeCell ref="D173:D174"/>
    <mergeCell ref="G173:G174"/>
    <mergeCell ref="H173:H174"/>
    <mergeCell ref="I173:J173"/>
    <mergeCell ref="K173:K174"/>
    <mergeCell ref="L173:L174"/>
    <mergeCell ref="M173:M174"/>
    <mergeCell ref="N173:O173"/>
    <mergeCell ref="H180:H181"/>
    <mergeCell ref="I180:I181"/>
    <mergeCell ref="J180:J181"/>
    <mergeCell ref="K180:K181"/>
    <mergeCell ref="L180:L181"/>
    <mergeCell ref="M180:M181"/>
    <mergeCell ref="P173:Q173"/>
    <mergeCell ref="R173:S173"/>
    <mergeCell ref="T173:U173"/>
    <mergeCell ref="T180:T181"/>
    <mergeCell ref="U180:U181"/>
    <mergeCell ref="V180:V181"/>
    <mergeCell ref="W180:W181"/>
    <mergeCell ref="X180:X181"/>
    <mergeCell ref="Y180:Y181"/>
    <mergeCell ref="N180:N181"/>
    <mergeCell ref="O180:O181"/>
    <mergeCell ref="P180:P181"/>
    <mergeCell ref="Q180:Q181"/>
    <mergeCell ref="R180:R181"/>
    <mergeCell ref="S180:S181"/>
    <mergeCell ref="H190:H191"/>
    <mergeCell ref="I190:I191"/>
    <mergeCell ref="J190:J191"/>
    <mergeCell ref="K190:K191"/>
    <mergeCell ref="L190:L191"/>
    <mergeCell ref="M190:M191"/>
    <mergeCell ref="A190:A191"/>
    <mergeCell ref="B190:B191"/>
    <mergeCell ref="C190:C191"/>
    <mergeCell ref="D190:D191"/>
    <mergeCell ref="E190:E191"/>
    <mergeCell ref="G190:G191"/>
    <mergeCell ref="T190:T191"/>
    <mergeCell ref="U190:U191"/>
    <mergeCell ref="V190:V191"/>
    <mergeCell ref="W190:W191"/>
    <mergeCell ref="X190:X191"/>
    <mergeCell ref="Y190:Y191"/>
    <mergeCell ref="N190:N191"/>
    <mergeCell ref="O190:O191"/>
    <mergeCell ref="P190:P191"/>
    <mergeCell ref="Q190:Q191"/>
    <mergeCell ref="R190:R191"/>
    <mergeCell ref="S190:S191"/>
    <mergeCell ref="H192:H193"/>
    <mergeCell ref="I192:I193"/>
    <mergeCell ref="J192:J193"/>
    <mergeCell ref="K192:K193"/>
    <mergeCell ref="L192:L193"/>
    <mergeCell ref="M192:M193"/>
    <mergeCell ref="A192:A193"/>
    <mergeCell ref="B192:B193"/>
    <mergeCell ref="C192:C193"/>
    <mergeCell ref="D192:D193"/>
    <mergeCell ref="E192:E193"/>
    <mergeCell ref="G192:G193"/>
    <mergeCell ref="T192:T193"/>
    <mergeCell ref="U192:U193"/>
    <mergeCell ref="V192:V193"/>
    <mergeCell ref="W192:W193"/>
    <mergeCell ref="X192:X193"/>
    <mergeCell ref="Y192:Y193"/>
    <mergeCell ref="N192:N193"/>
    <mergeCell ref="O192:O193"/>
    <mergeCell ref="P192:P193"/>
    <mergeCell ref="Q192:Q193"/>
    <mergeCell ref="R192:R193"/>
    <mergeCell ref="S192:S193"/>
    <mergeCell ref="H199:H200"/>
    <mergeCell ref="I199:I200"/>
    <mergeCell ref="J199:J200"/>
    <mergeCell ref="K199:K200"/>
    <mergeCell ref="L199:L200"/>
    <mergeCell ref="M199:M200"/>
    <mergeCell ref="A199:A200"/>
    <mergeCell ref="B199:B200"/>
    <mergeCell ref="C199:C200"/>
    <mergeCell ref="D199:D200"/>
    <mergeCell ref="E199:E200"/>
    <mergeCell ref="G199:G200"/>
    <mergeCell ref="N201:O201"/>
    <mergeCell ref="P201:Q201"/>
    <mergeCell ref="R201:S201"/>
    <mergeCell ref="T201:U201"/>
    <mergeCell ref="V201:W201"/>
    <mergeCell ref="X201:Y201"/>
    <mergeCell ref="T199:T200"/>
    <mergeCell ref="U199:U200"/>
    <mergeCell ref="V199:V200"/>
    <mergeCell ref="W199:W200"/>
    <mergeCell ref="X199:X200"/>
    <mergeCell ref="Y199:Y200"/>
    <mergeCell ref="N199:N200"/>
    <mergeCell ref="O199:O200"/>
    <mergeCell ref="P199:P200"/>
    <mergeCell ref="Q199:Q200"/>
    <mergeCell ref="R199:R200"/>
    <mergeCell ref="S199:S200"/>
    <mergeCell ref="N204:O204"/>
    <mergeCell ref="P204:Q204"/>
    <mergeCell ref="R204:S204"/>
    <mergeCell ref="T204:U204"/>
    <mergeCell ref="V204:W204"/>
    <mergeCell ref="X204:Y204"/>
    <mergeCell ref="N202:O202"/>
    <mergeCell ref="P202:Q202"/>
    <mergeCell ref="R202:S202"/>
    <mergeCell ref="T202:U202"/>
    <mergeCell ref="V202:W202"/>
    <mergeCell ref="X202:Y202"/>
    <mergeCell ref="N206:O206"/>
    <mergeCell ref="P206:Q206"/>
    <mergeCell ref="R206:S206"/>
    <mergeCell ref="T206:U206"/>
    <mergeCell ref="V206:W206"/>
    <mergeCell ref="X206:Y206"/>
    <mergeCell ref="N205:O205"/>
    <mergeCell ref="P205:Q205"/>
    <mergeCell ref="R205:S205"/>
    <mergeCell ref="T205:U205"/>
    <mergeCell ref="V205:W205"/>
    <mergeCell ref="X205:Y205"/>
    <mergeCell ref="T208:U208"/>
    <mergeCell ref="V208:W208"/>
    <mergeCell ref="X208:Y208"/>
    <mergeCell ref="N207:O207"/>
    <mergeCell ref="P207:Q207"/>
    <mergeCell ref="R207:S207"/>
    <mergeCell ref="T207:U207"/>
    <mergeCell ref="V207:W207"/>
    <mergeCell ref="X207:Y207"/>
    <mergeCell ref="B209:B210"/>
    <mergeCell ref="C209:C210"/>
    <mergeCell ref="D209:D210"/>
    <mergeCell ref="E209:E210"/>
    <mergeCell ref="G209:G210"/>
    <mergeCell ref="H209:H210"/>
    <mergeCell ref="N208:O208"/>
    <mergeCell ref="P208:Q208"/>
    <mergeCell ref="R208:S208"/>
    <mergeCell ref="P209:Q210"/>
    <mergeCell ref="R209:S210"/>
    <mergeCell ref="T209:U210"/>
    <mergeCell ref="V209:W210"/>
    <mergeCell ref="X209:Y210"/>
    <mergeCell ref="V211:W211"/>
    <mergeCell ref="I209:I210"/>
    <mergeCell ref="J209:J210"/>
    <mergeCell ref="K209:K210"/>
    <mergeCell ref="L209:L210"/>
    <mergeCell ref="M209:M210"/>
    <mergeCell ref="N209:O210"/>
    <mergeCell ref="N213:O213"/>
    <mergeCell ref="P213:Q213"/>
    <mergeCell ref="R213:S213"/>
    <mergeCell ref="T213:U213"/>
    <mergeCell ref="V213:W213"/>
    <mergeCell ref="X213:Y213"/>
    <mergeCell ref="N212:O212"/>
    <mergeCell ref="P212:Q212"/>
    <mergeCell ref="R212:S212"/>
    <mergeCell ref="T212:U212"/>
    <mergeCell ref="V212:W212"/>
    <mergeCell ref="X212:Y212"/>
    <mergeCell ref="A214:Y214"/>
    <mergeCell ref="A215:Y215"/>
    <mergeCell ref="A216:Y216"/>
    <mergeCell ref="A217:Y217"/>
    <mergeCell ref="A218:A220"/>
    <mergeCell ref="B218:B220"/>
    <mergeCell ref="C218:D218"/>
    <mergeCell ref="E218:E220"/>
    <mergeCell ref="F218:F220"/>
    <mergeCell ref="G218:M218"/>
    <mergeCell ref="N218:Q218"/>
    <mergeCell ref="R218:U218"/>
    <mergeCell ref="V218:Y218"/>
    <mergeCell ref="C219:C220"/>
    <mergeCell ref="D219:D220"/>
    <mergeCell ref="G219:G220"/>
    <mergeCell ref="H219:H220"/>
    <mergeCell ref="I219:J219"/>
    <mergeCell ref="K219:K220"/>
    <mergeCell ref="L219:L220"/>
    <mergeCell ref="N222:N223"/>
    <mergeCell ref="O222:O223"/>
    <mergeCell ref="P222:P223"/>
    <mergeCell ref="Q222:Q223"/>
    <mergeCell ref="X219:Y219"/>
    <mergeCell ref="B222:B223"/>
    <mergeCell ref="C222:C223"/>
    <mergeCell ref="D222:D223"/>
    <mergeCell ref="E222:E223"/>
    <mergeCell ref="G222:G223"/>
    <mergeCell ref="H222:H223"/>
    <mergeCell ref="I222:I223"/>
    <mergeCell ref="J222:J223"/>
    <mergeCell ref="K222:K223"/>
    <mergeCell ref="M219:M220"/>
    <mergeCell ref="N219:O219"/>
    <mergeCell ref="P219:Q219"/>
    <mergeCell ref="R219:S219"/>
    <mergeCell ref="T219:U219"/>
    <mergeCell ref="V219:W219"/>
    <mergeCell ref="J226:J227"/>
    <mergeCell ref="K226:K227"/>
    <mergeCell ref="L226:L227"/>
    <mergeCell ref="M226:M227"/>
    <mergeCell ref="N226:N227"/>
    <mergeCell ref="O226:O227"/>
    <mergeCell ref="X222:X223"/>
    <mergeCell ref="Y222:Y223"/>
    <mergeCell ref="A226:A227"/>
    <mergeCell ref="B226:B227"/>
    <mergeCell ref="C226:C227"/>
    <mergeCell ref="D226:D227"/>
    <mergeCell ref="E226:E227"/>
    <mergeCell ref="G226:G227"/>
    <mergeCell ref="H226:H227"/>
    <mergeCell ref="I226:I227"/>
    <mergeCell ref="R222:R223"/>
    <mergeCell ref="S222:S223"/>
    <mergeCell ref="T222:T223"/>
    <mergeCell ref="U222:U223"/>
    <mergeCell ref="V222:V223"/>
    <mergeCell ref="W222:W223"/>
    <mergeCell ref="L222:L223"/>
    <mergeCell ref="M222:M223"/>
    <mergeCell ref="V226:V227"/>
    <mergeCell ref="W226:W227"/>
    <mergeCell ref="X226:X227"/>
    <mergeCell ref="Y226:Y227"/>
    <mergeCell ref="N244:O244"/>
    <mergeCell ref="P244:Q244"/>
    <mergeCell ref="R244:S244"/>
    <mergeCell ref="T244:U244"/>
    <mergeCell ref="V244:W244"/>
    <mergeCell ref="X244:Y244"/>
    <mergeCell ref="P226:P227"/>
    <mergeCell ref="Q226:Q227"/>
    <mergeCell ref="R226:R227"/>
    <mergeCell ref="S226:S227"/>
    <mergeCell ref="T226:T227"/>
    <mergeCell ref="U226:U227"/>
    <mergeCell ref="N247:O247"/>
    <mergeCell ref="P247:Q247"/>
    <mergeCell ref="R247:S247"/>
    <mergeCell ref="T247:U247"/>
    <mergeCell ref="V247:W247"/>
    <mergeCell ref="X247:Y247"/>
    <mergeCell ref="N245:O245"/>
    <mergeCell ref="P245:Q245"/>
    <mergeCell ref="R245:S245"/>
    <mergeCell ref="T245:U245"/>
    <mergeCell ref="V245:W245"/>
    <mergeCell ref="X245:Y245"/>
    <mergeCell ref="N249:O249"/>
    <mergeCell ref="P249:Q249"/>
    <mergeCell ref="R249:S249"/>
    <mergeCell ref="T249:U249"/>
    <mergeCell ref="V249:W249"/>
    <mergeCell ref="X249:Y249"/>
    <mergeCell ref="N248:O248"/>
    <mergeCell ref="P248:Q248"/>
    <mergeCell ref="R248:S248"/>
    <mergeCell ref="T248:U248"/>
    <mergeCell ref="V248:W248"/>
    <mergeCell ref="X248:Y248"/>
    <mergeCell ref="G252:G253"/>
    <mergeCell ref="H252:H253"/>
    <mergeCell ref="N251:O251"/>
    <mergeCell ref="P251:Q251"/>
    <mergeCell ref="R251:S251"/>
    <mergeCell ref="T251:U251"/>
    <mergeCell ref="V251:W251"/>
    <mergeCell ref="X251:Y251"/>
    <mergeCell ref="N250:O250"/>
    <mergeCell ref="P250:Q250"/>
    <mergeCell ref="R250:S250"/>
    <mergeCell ref="T250:U250"/>
    <mergeCell ref="V250:W250"/>
    <mergeCell ref="X250:Y250"/>
    <mergeCell ref="A257:Y257"/>
    <mergeCell ref="A258:Y258"/>
    <mergeCell ref="A259:Y259"/>
    <mergeCell ref="A260:Y260"/>
    <mergeCell ref="A164:A165"/>
    <mergeCell ref="A113:A114"/>
    <mergeCell ref="A209:A210"/>
    <mergeCell ref="A252:A253"/>
    <mergeCell ref="P252:Q253"/>
    <mergeCell ref="R252:S253"/>
    <mergeCell ref="T252:U253"/>
    <mergeCell ref="V252:W253"/>
    <mergeCell ref="X252:Y253"/>
    <mergeCell ref="V254:W254"/>
    <mergeCell ref="I252:I253"/>
    <mergeCell ref="J252:J253"/>
    <mergeCell ref="K252:K253"/>
    <mergeCell ref="L252:L253"/>
    <mergeCell ref="M252:M253"/>
    <mergeCell ref="N252:O253"/>
    <mergeCell ref="B252:B253"/>
    <mergeCell ref="C252:C253"/>
    <mergeCell ref="D252:D253"/>
    <mergeCell ref="E252:E253"/>
  </mergeCells>
  <pageMargins left="0.31496062992125984" right="0.31496062992125984" top="0.35433070866141736" bottom="0.35433070866141736" header="0.31496062992125984" footer="0.31496062992125984"/>
  <pageSetup paperSize="9" scale="81" orientation="landscape" r:id="rId1"/>
  <rowBreaks count="5" manualBreakCount="5">
    <brk id="38" max="16383" man="1"/>
    <brk id="68" max="16383" man="1"/>
    <brk id="117" max="16383" man="1"/>
    <brk id="168" max="16383" man="1"/>
    <brk id="213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pedagogika</vt:lpstr>
      <vt:lpstr>Arkusz1</vt:lpstr>
      <vt:lpstr>pedagogika!Obszar_wydruku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Małgorzata Kwidzińska</cp:lastModifiedBy>
  <cp:lastPrinted>2018-06-20T07:02:22Z</cp:lastPrinted>
  <dcterms:created xsi:type="dcterms:W3CDTF">1997-02-26T13:46:56Z</dcterms:created>
  <dcterms:modified xsi:type="dcterms:W3CDTF">2018-10-17T08:57:43Z</dcterms:modified>
</cp:coreProperties>
</file>