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łgosia Kwidzińska\Desktop\SIATKI\Siatki wszystkie NOWE od 2019-20\"/>
    </mc:Choice>
  </mc:AlternateContent>
  <bookViews>
    <workbookView xWindow="0" yWindow="0" windowWidth="19200" windowHeight="7050"/>
  </bookViews>
  <sheets>
    <sheet name="Pedagogika I stopnia ST" sheetId="4" r:id="rId1"/>
  </sheets>
  <calcPr calcId="162913"/>
</workbook>
</file>

<file path=xl/calcChain.xml><?xml version="1.0" encoding="utf-8"?>
<calcChain xmlns="http://schemas.openxmlformats.org/spreadsheetml/2006/main">
  <c r="K73" i="4" l="1"/>
  <c r="H45" i="4" l="1"/>
  <c r="K102" i="4" l="1"/>
  <c r="K67" i="4"/>
  <c r="G9" i="4"/>
  <c r="G17" i="4"/>
  <c r="S45" i="4"/>
  <c r="S151" i="4" s="1"/>
  <c r="F45" i="4"/>
  <c r="O17" i="4"/>
  <c r="O45" i="4" s="1"/>
  <c r="O151" i="4" s="1"/>
  <c r="O9" i="4"/>
  <c r="Y45" i="4"/>
  <c r="W45" i="4"/>
  <c r="U45" i="4"/>
  <c r="Q45" i="4"/>
  <c r="Q151" i="4" s="1"/>
  <c r="Y147" i="4"/>
  <c r="W147" i="4"/>
  <c r="U147" i="4"/>
  <c r="S147" i="4"/>
  <c r="Q147" i="4"/>
  <c r="Y151" i="4"/>
  <c r="W151" i="4"/>
  <c r="U151" i="4"/>
  <c r="H9" i="4"/>
  <c r="G53" i="4"/>
  <c r="F53" i="4"/>
  <c r="F102" i="4" s="1"/>
  <c r="F31" i="4"/>
  <c r="F27" i="4"/>
  <c r="F17" i="4"/>
  <c r="F9" i="4"/>
  <c r="N148" i="4"/>
  <c r="W148" i="4"/>
  <c r="Y148" i="4"/>
  <c r="W102" i="4"/>
  <c r="Y102" i="4"/>
  <c r="N103" i="4"/>
  <c r="Y103" i="4"/>
  <c r="W103" i="4"/>
  <c r="F103" i="4"/>
  <c r="F148" i="4"/>
  <c r="F147" i="4"/>
  <c r="G31" i="4"/>
  <c r="G37" i="4"/>
  <c r="W47" i="4"/>
  <c r="Y47" i="4"/>
  <c r="U47" i="4"/>
  <c r="S47" i="4"/>
  <c r="Q47" i="4"/>
  <c r="O47" i="4"/>
  <c r="N46" i="4"/>
  <c r="M45" i="4"/>
  <c r="L45" i="4"/>
  <c r="K45" i="4"/>
  <c r="J45" i="4"/>
  <c r="S46" i="4"/>
  <c r="G46" i="4"/>
  <c r="F46" i="4"/>
  <c r="W149" i="4"/>
  <c r="U149" i="4"/>
  <c r="S149" i="4"/>
  <c r="Q149" i="4"/>
  <c r="F110" i="4"/>
  <c r="F114" i="4"/>
  <c r="F133" i="4"/>
  <c r="F145" i="4"/>
  <c r="F67" i="4"/>
  <c r="F73" i="4"/>
  <c r="Y104" i="4"/>
  <c r="W104" i="4"/>
  <c r="U104" i="4"/>
  <c r="S104" i="4"/>
  <c r="Q104" i="4"/>
  <c r="J73" i="4"/>
  <c r="J102" i="4" s="1"/>
  <c r="I73" i="4"/>
  <c r="I102" i="4" s="1"/>
  <c r="H73" i="4"/>
  <c r="G73" i="4"/>
  <c r="Z100" i="4"/>
  <c r="N100" i="4"/>
  <c r="G100" i="4"/>
  <c r="F100" i="4"/>
  <c r="G114" i="4"/>
  <c r="J114" i="4"/>
  <c r="X133" i="4"/>
  <c r="W133" i="4"/>
  <c r="V133" i="4"/>
  <c r="U133" i="4"/>
  <c r="T133" i="4"/>
  <c r="J133" i="4"/>
  <c r="H133" i="4"/>
  <c r="G133" i="4"/>
  <c r="Z145" i="4"/>
  <c r="N145" i="4"/>
  <c r="G145" i="4"/>
  <c r="Y149" i="4" s="1"/>
  <c r="Z114" i="4"/>
  <c r="Y114" i="4"/>
  <c r="V114" i="4"/>
  <c r="U114" i="4"/>
  <c r="S114" i="4"/>
  <c r="H114" i="4"/>
  <c r="Q114" i="4"/>
  <c r="X110" i="4"/>
  <c r="T110" i="4"/>
  <c r="S110" i="4"/>
  <c r="N110" i="4"/>
  <c r="K110" i="4"/>
  <c r="K147" i="4" s="1"/>
  <c r="H110" i="4"/>
  <c r="G110" i="4"/>
  <c r="X73" i="4"/>
  <c r="W73" i="4"/>
  <c r="V73" i="4"/>
  <c r="U73" i="4"/>
  <c r="T73" i="4"/>
  <c r="S73" i="4"/>
  <c r="X67" i="4"/>
  <c r="V67" i="4"/>
  <c r="U67" i="4"/>
  <c r="T67" i="4"/>
  <c r="S67" i="4"/>
  <c r="N67" i="4"/>
  <c r="H67" i="4"/>
  <c r="G67" i="4"/>
  <c r="Y53" i="4"/>
  <c r="Z53" i="4"/>
  <c r="K53" i="4"/>
  <c r="J53" i="4"/>
  <c r="H53" i="4"/>
  <c r="X53" i="4"/>
  <c r="T53" i="4"/>
  <c r="S53" i="4"/>
  <c r="Q53" i="4"/>
  <c r="Q102" i="4" s="1"/>
  <c r="V37" i="4"/>
  <c r="S37" i="4"/>
  <c r="M37" i="4"/>
  <c r="H37" i="4"/>
  <c r="F37" i="4"/>
  <c r="K31" i="4"/>
  <c r="Z27" i="4"/>
  <c r="U27" i="4"/>
  <c r="S27" i="4"/>
  <c r="K27" i="4"/>
  <c r="H27" i="4"/>
  <c r="G27" i="4"/>
  <c r="T17" i="4"/>
  <c r="R17" i="4"/>
  <c r="Q17" i="4"/>
  <c r="N17" i="4"/>
  <c r="K17" i="4"/>
  <c r="H17" i="4"/>
  <c r="S9" i="4"/>
  <c r="R9" i="4"/>
  <c r="Q9" i="4"/>
  <c r="J9" i="4"/>
  <c r="S154" i="4" l="1"/>
  <c r="G47" i="4"/>
  <c r="F151" i="4"/>
  <c r="G149" i="4"/>
  <c r="H147" i="4"/>
  <c r="G104" i="4"/>
  <c r="U102" i="4"/>
  <c r="S102" i="4"/>
  <c r="H102" i="4"/>
  <c r="J147" i="4"/>
  <c r="Q154" i="4"/>
  <c r="V31" i="4" l="1"/>
  <c r="Y154" i="4" l="1"/>
  <c r="J31" i="4"/>
  <c r="T31" i="4" l="1"/>
  <c r="O154" i="4"/>
  <c r="U154" i="4" l="1"/>
  <c r="W154" i="4"/>
  <c r="Z37" i="4" l="1"/>
  <c r="X37" i="4"/>
  <c r="R31" i="4"/>
  <c r="P31" i="4"/>
  <c r="L31" i="4"/>
  <c r="G154" i="4" l="1"/>
  <c r="G156" i="4" l="1"/>
</calcChain>
</file>

<file path=xl/sharedStrings.xml><?xml version="1.0" encoding="utf-8"?>
<sst xmlns="http://schemas.openxmlformats.org/spreadsheetml/2006/main" count="526" uniqueCount="253">
  <si>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</si>
  <si>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</si>
  <si>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</si>
  <si>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</si>
  <si>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</si>
  <si>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</si>
  <si>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</si>
  <si>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</si>
  <si>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</si>
  <si>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</si>
  <si>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</si>
  <si>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I</t>
  </si>
  <si>
    <t>sem. II</t>
  </si>
  <si>
    <t>sem. III</t>
  </si>
  <si>
    <t>sem. IV</t>
  </si>
  <si>
    <t>sem. V</t>
  </si>
  <si>
    <t>sem. VI</t>
  </si>
  <si>
    <t>W/K</t>
  </si>
  <si>
    <t>E</t>
  </si>
  <si>
    <t>Z</t>
  </si>
  <si>
    <t>Teoretyczne podstawy kształcenia</t>
  </si>
  <si>
    <t>Seminarium dyplomowe</t>
  </si>
  <si>
    <t>Wychowanie fizyczne</t>
  </si>
  <si>
    <t>Zo</t>
  </si>
  <si>
    <t>2Zo</t>
  </si>
  <si>
    <t>Biomedyczne podstawy rozwoju i edukacji</t>
  </si>
  <si>
    <t>Psychologia rozwoju człowieka</t>
  </si>
  <si>
    <t>Psychologiczne podstawy edukacji</t>
  </si>
  <si>
    <t>Socjologiczne podstawy edukacji</t>
  </si>
  <si>
    <t>Filozoficzne podstawy edukacji</t>
  </si>
  <si>
    <t>Wprowadzenie do pedagogiki</t>
  </si>
  <si>
    <t>Historia wychowania</t>
  </si>
  <si>
    <t>Patologie społeczne</t>
  </si>
  <si>
    <t>Etyka zawodu pedagoga</t>
  </si>
  <si>
    <t>Znaczenie uregulowań prawnych w pracy pedagoga</t>
  </si>
  <si>
    <t>Umiejętności akademickie</t>
  </si>
  <si>
    <t>Edukacyjne zastosowanie komputerów</t>
  </si>
  <si>
    <t xml:space="preserve">Język obcy </t>
  </si>
  <si>
    <t>Metodyka pracy badawczej</t>
  </si>
  <si>
    <t>Liczba obowiązkowych egzaminów</t>
  </si>
  <si>
    <t>Teoretyczne podstawy diagnozowania</t>
  </si>
  <si>
    <t>Komunikacja w edukacji</t>
  </si>
  <si>
    <t>Współpraca ze środowiskiem</t>
  </si>
  <si>
    <t>Wprowadzenie do profilaktyki problemów społecznych</t>
  </si>
  <si>
    <t>Profilaktyka bezrobocia</t>
  </si>
  <si>
    <t>Profilaktyka bezdomności</t>
  </si>
  <si>
    <t>Profilaktyka uzależnień</t>
  </si>
  <si>
    <t>Praca z osobami uzależnionymi</t>
  </si>
  <si>
    <t>Liczba godzin</t>
  </si>
  <si>
    <t>sem I</t>
  </si>
  <si>
    <t>sem II</t>
  </si>
  <si>
    <t>sem III</t>
  </si>
  <si>
    <t>sem IV</t>
  </si>
  <si>
    <t>sem V</t>
  </si>
  <si>
    <t>sem VI</t>
  </si>
  <si>
    <t>Podstawy pedagogiki resocjalizacyjnej</t>
  </si>
  <si>
    <t>Zagadnienia przestępczości</t>
  </si>
  <si>
    <t>Zagadnienia niedostosowania społecznego</t>
  </si>
  <si>
    <t>Resocjalizacja nieletnich w całodobowych placówkach resocjalizacyjnych</t>
  </si>
  <si>
    <t>Praca penitencjarna</t>
  </si>
  <si>
    <t>Interwencja kryzysowa</t>
  </si>
  <si>
    <t>Mediacje między sprawcą a ofiarą przestępstwa</t>
  </si>
  <si>
    <t>OW</t>
  </si>
  <si>
    <t>Projektowanie pracy resocjalizacyjnej</t>
  </si>
  <si>
    <t>Ewaluacja pracy resocjalizacyjnej</t>
  </si>
  <si>
    <t>Liczba punktów ECTS</t>
  </si>
  <si>
    <t xml:space="preserve">     ECTS za wybrany moduł specjalności</t>
  </si>
  <si>
    <t>Praca z osobami uzależnionymi od alkoholu i ich rodzinami</t>
  </si>
  <si>
    <t>Profilaktyka przestępczości</t>
  </si>
  <si>
    <t>Praca z osobami uzależnionymi od narkotyków</t>
  </si>
  <si>
    <t>Diagnozowanie w pracy resocjalizacyjnej</t>
  </si>
  <si>
    <t>2Z</t>
  </si>
  <si>
    <t>E,Zo</t>
  </si>
  <si>
    <t xml:space="preserve">     ECTS za przedmioty ograniczonego wyboru</t>
  </si>
  <si>
    <t xml:space="preserve">     ECTS do uzyskania z przedmiotów fakultatywnych do wyboru</t>
  </si>
  <si>
    <t>Liczba godzin praktyk</t>
  </si>
  <si>
    <t>Zo,E</t>
  </si>
  <si>
    <t>Wolontariat szkolny</t>
  </si>
  <si>
    <t>Podstawy pracy pedagoga szkolnego</t>
  </si>
  <si>
    <t>Praca pedagoga w szkole podstawowej</t>
  </si>
  <si>
    <t>Prowadzenie mediacji i negocjacji</t>
  </si>
  <si>
    <t>Praca z dzieckiem niedostosowanym społecznie</t>
  </si>
  <si>
    <t>Praca z dzieckiem ze środowisk zaniedbanych ekonomicznie i kulturowo</t>
  </si>
  <si>
    <t>Współpraca pedagoga z rodzicami</t>
  </si>
  <si>
    <t>Socjografia dzieciństwa</t>
  </si>
  <si>
    <t>Liczba punktów ECTS z modułu do wyboru</t>
  </si>
  <si>
    <t>Praktyka pedagogiczna 1</t>
  </si>
  <si>
    <t>Praktyka pedagogiczna 2</t>
  </si>
  <si>
    <t>Praktyka pedagogiczna 3</t>
  </si>
  <si>
    <t>Razem godzin zajęć dydaktycznych</t>
  </si>
  <si>
    <t>Razem punktów ECTS</t>
  </si>
  <si>
    <t>Zasady przyjmowania na moduły specjalnościowe:</t>
  </si>
  <si>
    <t>A1</t>
  </si>
  <si>
    <t>A2</t>
  </si>
  <si>
    <t>Status zajęć</t>
  </si>
  <si>
    <t>A4</t>
  </si>
  <si>
    <t>D3</t>
  </si>
  <si>
    <t>A5</t>
  </si>
  <si>
    <t>B1</t>
  </si>
  <si>
    <t>B2</t>
  </si>
  <si>
    <t>B3</t>
  </si>
  <si>
    <t>B4</t>
  </si>
  <si>
    <t>B5</t>
  </si>
  <si>
    <t>C1</t>
  </si>
  <si>
    <t>C2</t>
  </si>
  <si>
    <t>D1</t>
  </si>
  <si>
    <t>D4</t>
  </si>
  <si>
    <t>G1</t>
  </si>
  <si>
    <t>G2</t>
  </si>
  <si>
    <t>H1</t>
  </si>
  <si>
    <t xml:space="preserve">Praca z dzieckiem zdolnym      </t>
  </si>
  <si>
    <t>Projektowanie pracy edukacyjnej</t>
  </si>
  <si>
    <t>Ewaluacja pracy edukacyjnej</t>
  </si>
  <si>
    <t>Gry i zabawy w pracy pedagoga</t>
  </si>
  <si>
    <t>Edukacja do uczestnictwa w kulturze</t>
  </si>
  <si>
    <t>Edukacja cyfrowa i interaktywna</t>
  </si>
  <si>
    <t>Edukacja outdoorowa</t>
  </si>
  <si>
    <t>Orientacja i doradztwo zawodowe</t>
  </si>
  <si>
    <t>D2</t>
  </si>
  <si>
    <t>Profilaktyka zagrożeń medialnych</t>
  </si>
  <si>
    <t>Metodyka pracy opiekuńczo-wychowawczej</t>
  </si>
  <si>
    <t>Praca ze sprawcą i ofiarą przemocy rodzinnnej</t>
  </si>
  <si>
    <t>Praca z klientem trudnym</t>
  </si>
  <si>
    <t>Przeciwdziałanie dyskryminacji</t>
  </si>
  <si>
    <t>o</t>
  </si>
  <si>
    <t>w</t>
  </si>
  <si>
    <t>ow</t>
  </si>
  <si>
    <t>Student dokonuje wyboru modułu specjalnościowego po I semestrze studiów</t>
  </si>
  <si>
    <t>Metodyka pracy kuratora sądowego i readaptacja społeczna</t>
  </si>
  <si>
    <t>Diagnozowanie w pracy edukacyjnej</t>
  </si>
  <si>
    <t>Drama</t>
  </si>
  <si>
    <t>Teoretyczne podstawy opieki i wychowania</t>
  </si>
  <si>
    <t>Praca ze sprawcą i ofiarą przemocy rodzinnej</t>
  </si>
  <si>
    <t>Praca ze sprawcą i ofiarą przemocy w szkole i placówce opiekuńczo-wychowawczej</t>
  </si>
  <si>
    <t>Grupa i jej znaczenie w resocjalizacji i terapii</t>
  </si>
  <si>
    <t>Emisja głosu</t>
  </si>
  <si>
    <t>Praca z dzieckiem z doświadczeniem migracyjnym</t>
  </si>
  <si>
    <t>W - wykłady, K - konwersatorium, Ćw - ćwiczenia, S - seminarium, P - praktyki, o - przedmioty obowiązkowe, ow - przedmioty ograniczonego wyboru, w - przedmioty do wyboru</t>
  </si>
  <si>
    <t>STACJONARNE STUDIA I STOPNIA, profil OGÓLNOAKADEMICKI</t>
  </si>
  <si>
    <t>Moduły specjalnościowe: pedagogika resocjalizacyjna i wczesna interwencja społeczna, pedagogika szkolna i opiekuńczo-wychowawcza</t>
  </si>
  <si>
    <t xml:space="preserve">rok I   2019/20                       </t>
  </si>
  <si>
    <t xml:space="preserve">rok II   2020/21                      </t>
  </si>
  <si>
    <t xml:space="preserve">rok III   2021/22                        </t>
  </si>
  <si>
    <t>Sem. zimowy</t>
  </si>
  <si>
    <t>A3.1      A3.2</t>
  </si>
  <si>
    <t>Moduły obowiązkowe                                                                                               (w tym przedmioty ograniczonego wyboru i fakultatywne)</t>
  </si>
  <si>
    <t xml:space="preserve">Kierunek: PEDAGOGIKA - PLAN STUDIÓW OD ROKU AKADEMICKIEGO 2019-2020                                    </t>
  </si>
  <si>
    <t xml:space="preserve">Historia systemów penitencjarnych/                                                                      Historia wychowania w rodzinie i opieki nad dzieckiem                                 </t>
  </si>
  <si>
    <t xml:space="preserve">     ECTS do uzyskania z wykładu ogólnouczelnianego</t>
  </si>
  <si>
    <t xml:space="preserve">     ECTS do uzyskania w ramach zajęć z bezpośrednim udziałem nauczycieli</t>
  </si>
  <si>
    <t>1. Student wybiera jeden moduł specjalnościowy</t>
  </si>
  <si>
    <r>
      <rPr>
        <sz val="8"/>
        <rFont val="Calibri"/>
        <family val="2"/>
        <charset val="238"/>
      </rPr>
      <t>*</t>
    </r>
    <r>
      <rPr>
        <sz val="8"/>
        <rFont val="Arial CE"/>
        <charset val="238"/>
      </rPr>
      <t xml:space="preserve"> Student dokonuje wyboru jednego wykładu ogólnouczelnianego i dwóch przedmiotów fakultatywnych na podstawie corocznie uaktualnianej oferty kształcenia. O wyborze danych zajęć decyduje kolejność zapisów odbywających się drogą elektroniczną.</t>
    </r>
  </si>
  <si>
    <t>Nr modułu</t>
  </si>
  <si>
    <t>C: Podstawy dydaktyki i emisja głosu</t>
  </si>
  <si>
    <t xml:space="preserve">Moduły specjalnościowe do wyboru:                                                    Pedagogika szkolna i opiekuńczo-wychowawcza                                                                            </t>
  </si>
  <si>
    <t xml:space="preserve">Moduły specjalnościowe do wyboru:                                                      Pedagogika resocjalizacyjna i wczesna interwencja społeczna                                                                                     </t>
  </si>
  <si>
    <t xml:space="preserve">A3   </t>
  </si>
  <si>
    <t>A6</t>
  </si>
  <si>
    <t>B6</t>
  </si>
  <si>
    <t>B7</t>
  </si>
  <si>
    <t>B8</t>
  </si>
  <si>
    <t>B9</t>
  </si>
  <si>
    <t>C3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</si>
  <si>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</si>
  <si>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</si>
  <si>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</si>
  <si>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</si>
  <si>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</si>
  <si>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</si>
  <si>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</si>
  <si>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</si>
  <si>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</si>
  <si>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</si>
  <si>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</si>
  <si>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</si>
  <si>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</si>
  <si>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B10</t>
  </si>
  <si>
    <t>B11</t>
  </si>
  <si>
    <t>B12</t>
  </si>
  <si>
    <t>B13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</si>
  <si>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</si>
  <si>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</si>
  <si>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</si>
  <si>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</si>
  <si>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</si>
  <si>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</si>
  <si>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</si>
  <si>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</si>
  <si>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</si>
  <si>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</si>
  <si>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</si>
  <si>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</si>
  <si>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</si>
  <si>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</si>
  <si>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</si>
  <si>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E.1: Przygotowanie merytoryczne w zakresie pedagogiki resocjalizacyjnej</t>
  </si>
  <si>
    <t>E.3: Praktyki zawodowe</t>
  </si>
  <si>
    <t>E.2: Przygotowanie dydaktyczno-metodyczne w zakresie pedagogiki resocjalizacyjnej</t>
  </si>
  <si>
    <t>E.1.1</t>
  </si>
  <si>
    <t>E.1.2</t>
  </si>
  <si>
    <t>E.1.3</t>
  </si>
  <si>
    <t>E.1.4</t>
  </si>
  <si>
    <t>E.1.5</t>
  </si>
  <si>
    <t>E.1.6</t>
  </si>
  <si>
    <t>E.1.7</t>
  </si>
  <si>
    <t>E.1.8</t>
  </si>
  <si>
    <t>E.1.9</t>
  </si>
  <si>
    <t>E.1.10</t>
  </si>
  <si>
    <t>E1.11</t>
  </si>
  <si>
    <t>E1.12</t>
  </si>
  <si>
    <t>E1.13</t>
  </si>
  <si>
    <t>E1.14</t>
  </si>
  <si>
    <t>E1.15</t>
  </si>
  <si>
    <t>E1.16</t>
  </si>
  <si>
    <t>E.2.1</t>
  </si>
  <si>
    <t>E.2,2</t>
  </si>
  <si>
    <t>E.2.3</t>
  </si>
  <si>
    <t>E.2.4</t>
  </si>
  <si>
    <t>E.2.5</t>
  </si>
  <si>
    <t>E.2.6</t>
  </si>
  <si>
    <t>E.2.7</t>
  </si>
  <si>
    <t>E.2.8</t>
  </si>
  <si>
    <t>E.2.9</t>
  </si>
  <si>
    <t>E.3.1</t>
  </si>
  <si>
    <t>D1: Przygotowanie dydaktyczno-metodyczne</t>
  </si>
  <si>
    <t>Liczba godzin dydaktycznych z modułu do wyboru</t>
  </si>
  <si>
    <t>Liczba praktyk z modułu do wyboru</t>
  </si>
  <si>
    <t>2. Warunkiem utworzenia danego modułu specjalności jest jego liczebność, odpowiadająca liczebności wskazanej w Zarządzeniu Rektora UG</t>
  </si>
  <si>
    <t xml:space="preserve">3. W przypadku liczby kandydatów przekraczającej liczbę miejsc na dany moduł specjalności, kryterium wyboru stanowi średnia ocen ze wszystkich zaliczeń i egzaminów, uzyskana na I semestrze studiów  </t>
  </si>
  <si>
    <t>D2: Praktyki zawodowe</t>
  </si>
  <si>
    <r>
      <t>Wprowadzenie do praktyki pedagogicznej</t>
    </r>
    <r>
      <rPr>
        <sz val="8"/>
        <rFont val="Calibri"/>
        <family val="2"/>
        <charset val="238"/>
      </rPr>
      <t>**</t>
    </r>
  </si>
  <si>
    <r>
      <t>Wspomaganie rozwoju emocjonalnego i społecznego dzieci i młodzieży</t>
    </r>
    <r>
      <rPr>
        <sz val="8"/>
        <rFont val="Calibri"/>
        <family val="2"/>
        <charset val="238"/>
      </rPr>
      <t>**</t>
    </r>
  </si>
  <si>
    <r>
      <t>Psychologia kliniczna w pracy opiekuńczo-wychowawczej</t>
    </r>
    <r>
      <rPr>
        <sz val="8"/>
        <rFont val="Calibri"/>
        <family val="2"/>
        <charset val="238"/>
      </rPr>
      <t>**</t>
    </r>
  </si>
  <si>
    <r>
      <t>Psychologia kliniczna w resocjalizacji</t>
    </r>
    <r>
      <rPr>
        <sz val="8"/>
        <rFont val="Calibri"/>
        <family val="2"/>
        <charset val="238"/>
      </rPr>
      <t>**</t>
    </r>
  </si>
  <si>
    <r>
      <rPr>
        <sz val="8"/>
        <rFont val="Calibri"/>
        <family val="2"/>
        <charset val="238"/>
      </rPr>
      <t>**</t>
    </r>
    <r>
      <rPr>
        <sz val="8.8000000000000007"/>
        <rFont val="Arial CE"/>
        <charset val="238"/>
      </rPr>
      <t>Warsztaty zintegrowane z realizacją praktyk</t>
    </r>
  </si>
  <si>
    <t>Edukacja włączająca i praca z dzieckiem z niepełnosprawnością</t>
  </si>
  <si>
    <r>
      <t>Metodyka pracy opiekuńczo-wychowawczej</t>
    </r>
    <r>
      <rPr>
        <sz val="8"/>
        <rFont val="Calibri"/>
        <family val="2"/>
        <charset val="238"/>
      </rPr>
      <t>**</t>
    </r>
    <r>
      <rPr>
        <sz val="8"/>
        <rFont val="Arial"/>
        <family val="2"/>
        <charset val="238"/>
      </rPr>
      <t xml:space="preserve">              </t>
    </r>
  </si>
  <si>
    <t>A: Przygotowanie merytoryczne - cz. 1: podstawy teoretyczne (1)</t>
  </si>
  <si>
    <t>B: Przygotowanie psychologiczno-pedagogiczne - cz. 1</t>
  </si>
  <si>
    <t>B: Przygotowanie psychologiczno-pedagogiczne - cz. 2</t>
  </si>
  <si>
    <t>G: Moduł sprawnościowy</t>
  </si>
  <si>
    <t>A: Przygotowanie merytoryczne - cz. 2: moduł badawczy</t>
  </si>
  <si>
    <r>
      <t>A: Przygotowanie merytoryczne - cz. 3: przedmioty fakultatywne</t>
    </r>
    <r>
      <rPr>
        <b/>
        <sz val="8"/>
        <rFont val="Calibri"/>
        <family val="2"/>
        <charset val="238"/>
      </rPr>
      <t>*</t>
    </r>
  </si>
  <si>
    <t>A: Przygotowanie merytoryczne - cz. 4: podstawy teoretyczne (2)</t>
  </si>
  <si>
    <t xml:space="preserve">Liczba godzin dydaktycznych z grup zajęć: A - cz. 1-3, B - cz. 1, C, G, H  </t>
  </si>
  <si>
    <t xml:space="preserve">Liczba godzin praktyk z grup zajęć: A - cz. 1-3, B - cz. 1, C, G, H  </t>
  </si>
  <si>
    <r>
      <t>H: Wykład ogólnouczelniany</t>
    </r>
    <r>
      <rPr>
        <b/>
        <sz val="8"/>
        <rFont val="Calibri"/>
        <family val="2"/>
        <charset val="238"/>
      </rPr>
      <t>*</t>
    </r>
  </si>
  <si>
    <t>G3</t>
  </si>
  <si>
    <t>G4</t>
  </si>
  <si>
    <t>A20</t>
  </si>
  <si>
    <t>A21</t>
  </si>
  <si>
    <t>A22</t>
  </si>
  <si>
    <t>A23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</si>
</sst>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8"/>
      <color rgb="FFFF0000"/>
      <name val="Arial CE"/>
      <charset val="238"/>
    </font>
    <font>
      <b/>
      <sz val="8"/>
      <color rgb="FFFF0000"/>
      <name val="Arial CE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7.5"/>
      <name val="Arial CE"/>
      <charset val="238"/>
    </font>
    <font>
      <b/>
      <sz val="6.5"/>
      <name val="Arial CE"/>
      <charset val="238"/>
    </font>
    <font>
      <b/>
      <sz val="7.5"/>
      <name val="Arial"/>
      <family val="2"/>
      <charset val="238"/>
    </font>
    <font>
      <b/>
      <sz val="6.5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sz val="8.800000000000000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7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Fill="1"/>
    <xf numFmtId="0" fontId="1" fillId="2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14" xfId="0" applyFont="1" applyBorder="1" applyAlignment="1"/>
    <xf numFmtId="0" fontId="3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8" xfId="0" applyFont="1" applyBorder="1" applyAlignment="1"/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/>
    <xf numFmtId="0" fontId="3" fillId="0" borderId="4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2" fillId="3" borderId="44" xfId="0" applyFont="1" applyFill="1" applyBorder="1" applyAlignment="1">
      <alignment horizontal="left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/>
    <xf numFmtId="0" fontId="4" fillId="3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58" xfId="0" applyFont="1" applyBorder="1" applyAlignment="1">
      <alignment vertical="center" wrapText="1"/>
    </xf>
    <xf numFmtId="0" fontId="3" fillId="2" borderId="60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vertical="center"/>
    </xf>
    <xf numFmtId="0" fontId="2" fillId="5" borderId="3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0" fontId="2" fillId="5" borderId="58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left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/>
    <xf numFmtId="0" fontId="4" fillId="5" borderId="2" xfId="0" applyFont="1" applyFill="1" applyBorder="1" applyAlignment="1">
      <alignment horizontal="center"/>
    </xf>
    <xf numFmtId="0" fontId="2" fillId="5" borderId="60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/>
    <xf numFmtId="0" fontId="2" fillId="4" borderId="5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4" fillId="4" borderId="14" xfId="0" applyFont="1" applyFill="1" applyBorder="1" applyAlignment="1"/>
    <xf numFmtId="0" fontId="3" fillId="0" borderId="5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vertical="center" wrapText="1"/>
    </xf>
    <xf numFmtId="0" fontId="2" fillId="5" borderId="42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4" fillId="5" borderId="2" xfId="0" applyFont="1" applyFill="1" applyBorder="1" applyAlignment="1"/>
    <xf numFmtId="0" fontId="2" fillId="5" borderId="58" xfId="0" applyFont="1" applyFill="1" applyBorder="1" applyAlignment="1">
      <alignment vertical="center" wrapText="1"/>
    </xf>
    <xf numFmtId="0" fontId="2" fillId="5" borderId="47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4" fillId="5" borderId="1" xfId="0" applyFont="1" applyFill="1" applyBorder="1" applyAlignment="1"/>
    <xf numFmtId="0" fontId="2" fillId="5" borderId="2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4" fillId="5" borderId="63" xfId="0" applyFont="1" applyFill="1" applyBorder="1" applyAlignment="1">
      <alignment horizontal="left" vertical="center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3" xfId="0" applyFont="1" applyFill="1" applyBorder="1"/>
    <xf numFmtId="0" fontId="4" fillId="5" borderId="15" xfId="0" applyFont="1" applyFill="1" applyBorder="1" applyAlignment="1">
      <alignment horizontal="center"/>
    </xf>
    <xf numFmtId="0" fontId="1" fillId="5" borderId="13" xfId="0" applyFont="1" applyFill="1" applyBorder="1" applyAlignment="1"/>
    <xf numFmtId="0" fontId="1" fillId="5" borderId="14" xfId="0" applyFont="1" applyFill="1" applyBorder="1" applyAlignment="1"/>
    <xf numFmtId="0" fontId="1" fillId="5" borderId="15" xfId="0" applyFont="1" applyFill="1" applyBorder="1" applyAlignment="1"/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2" fillId="4" borderId="17" xfId="0" applyFont="1" applyFill="1" applyBorder="1" applyAlignment="1">
      <alignment vertical="center" wrapText="1"/>
    </xf>
    <xf numFmtId="0" fontId="2" fillId="3" borderId="65" xfId="0" applyFont="1" applyFill="1" applyBorder="1" applyAlignment="1">
      <alignment horizontal="left" vertical="center" wrapText="1"/>
    </xf>
    <xf numFmtId="0" fontId="3" fillId="3" borderId="65" xfId="0" applyFont="1" applyFill="1" applyBorder="1" applyAlignment="1">
      <alignment horizontal="center" vertical="center" shrinkToFi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5" xfId="0" applyFont="1" applyFill="1" applyBorder="1" applyAlignment="1"/>
    <xf numFmtId="0" fontId="2" fillId="3" borderId="54" xfId="0" applyFont="1" applyFill="1" applyBorder="1" applyAlignment="1">
      <alignment horizontal="left" vertical="center" wrapText="1"/>
    </xf>
    <xf numFmtId="0" fontId="3" fillId="3" borderId="54" xfId="0" applyFont="1" applyFill="1" applyBorder="1" applyAlignment="1">
      <alignment horizontal="center" vertical="center" shrinkToFit="1"/>
    </xf>
    <xf numFmtId="0" fontId="2" fillId="3" borderId="54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4" xfId="0" applyFont="1" applyFill="1" applyBorder="1" applyAlignment="1"/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1" fillId="0" borderId="66" xfId="0" applyFont="1" applyBorder="1"/>
    <xf numFmtId="0" fontId="2" fillId="4" borderId="57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vertical="center"/>
    </xf>
    <xf numFmtId="0" fontId="3" fillId="5" borderId="4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7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70" xfId="0" applyFont="1" applyFill="1" applyBorder="1"/>
    <xf numFmtId="0" fontId="1" fillId="0" borderId="70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textRotation="90" wrapText="1"/>
    </xf>
    <xf numFmtId="0" fontId="15" fillId="5" borderId="3" xfId="0" applyFont="1" applyFill="1" applyBorder="1" applyAlignment="1">
      <alignment horizontal="center" vertical="center" textRotation="90" wrapText="1"/>
    </xf>
    <xf numFmtId="0" fontId="15" fillId="5" borderId="13" xfId="0" applyFont="1" applyFill="1" applyBorder="1" applyAlignment="1">
      <alignment horizontal="center" vertical="center" textRotation="90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2" fillId="5" borderId="13" xfId="0" applyFont="1" applyFill="1" applyBorder="1" applyAlignment="1">
      <alignment horizontal="center" vertical="center" textRotation="90" wrapText="1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 textRotation="90" wrapText="1"/>
    </xf>
    <xf numFmtId="0" fontId="2" fillId="5" borderId="15" xfId="0" applyFont="1" applyFill="1" applyBorder="1" applyAlignment="1">
      <alignment horizontal="center" vertical="center" textRotation="90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51" xfId="0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textRotation="90" wrapText="1"/>
    </xf>
    <xf numFmtId="0" fontId="13" fillId="5" borderId="3" xfId="0" applyFont="1" applyFill="1" applyBorder="1" applyAlignment="1">
      <alignment horizontal="center" vertical="center" textRotation="90" wrapText="1"/>
    </xf>
    <xf numFmtId="0" fontId="13" fillId="5" borderId="13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horizontal="center" vertical="center" textRotation="90"/>
    </xf>
    <xf numFmtId="0" fontId="16" fillId="0" borderId="29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 textRotation="90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15" xfId="0" applyFont="1" applyFill="1" applyBorder="1" applyAlignment="1">
      <alignment horizontal="center" vertical="center" textRotation="90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vertical="center" wrapText="1"/>
    </xf>
    <xf numFmtId="0" fontId="4" fillId="5" borderId="58" xfId="0" applyFont="1" applyFill="1" applyBorder="1" applyAlignment="1">
      <alignment vertical="center" wrapText="1"/>
    </xf>
    <xf numFmtId="0" fontId="4" fillId="5" borderId="57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5" borderId="59" xfId="0" applyFont="1" applyFill="1" applyBorder="1" applyAlignment="1">
      <alignment horizontal="left" vertical="center" wrapText="1"/>
    </xf>
    <xf numFmtId="0" fontId="4" fillId="5" borderId="58" xfId="0" applyFont="1" applyFill="1" applyBorder="1" applyAlignment="1">
      <alignment horizontal="left" vertical="center" wrapText="1"/>
    </xf>
    <xf numFmtId="0" fontId="4" fillId="5" borderId="57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2" fillId="0" borderId="4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0" borderId="59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7F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9"/>
  <sheetViews>
    <sheetView tabSelected="1" view="pageBreakPreview" zoomScale="110" zoomScaleNormal="110" zoomScaleSheetLayoutView="110" workbookViewId="0">
      <selection activeCell="A162" sqref="A162:Z162"/>
    </sheetView>
  </sheetViews>
  <sheetFormatPr defaultColWidth="9.140625" defaultRowHeight="11.25" x14ac:dyDescent="0.2"/>
  <cols>
    <col min="1" max="1" width="53.140625" style="29" customWidth="1"/>
    <col min="2" max="2" width="7.28515625" style="11" customWidth="1"/>
    <col min="3" max="3" width="4.42578125" style="11" customWidth="1"/>
    <col min="4" max="4" width="6.7109375" style="11" customWidth="1"/>
    <col min="5" max="5" width="5.85546875" style="11" customWidth="1"/>
    <col min="6" max="6" width="6.42578125" style="11" customWidth="1"/>
    <col min="7" max="7" width="4.28515625" style="11" customWidth="1"/>
    <col min="8" max="14" width="3.7109375" style="4" customWidth="1"/>
    <col min="15" max="26" width="4.28515625" style="6" customWidth="1"/>
    <col min="27" max="29" width="4.28515625" style="8" customWidth="1"/>
    <col min="30" max="30" width="4.42578125" style="8" customWidth="1"/>
    <col min="31" max="16384" width="9.140625" style="11"/>
  </cols>
  <sheetData>
    <row r="1" spans="1:30" ht="12" customHeight="1" x14ac:dyDescent="0.2">
      <c r="A1" s="704" t="s">
        <v>146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</row>
    <row r="2" spans="1:30" ht="12" customHeight="1" x14ac:dyDescent="0.2">
      <c r="A2" s="704" t="s">
        <v>138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</row>
    <row r="3" spans="1:30" ht="12.95" customHeight="1" x14ac:dyDescent="0.2">
      <c r="A3" s="705" t="s">
        <v>139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</row>
    <row r="4" spans="1:30" s="31" customFormat="1" ht="8.1" customHeight="1" x14ac:dyDescent="0.2">
      <c r="A4" s="713"/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</row>
    <row r="5" spans="1:30" s="4" customFormat="1" ht="12.95" customHeight="1" thickBot="1" x14ac:dyDescent="0.25">
      <c r="A5" s="662" t="s">
        <v>137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2"/>
      <c r="AA5" s="9"/>
      <c r="AB5" s="9"/>
      <c r="AC5" s="9"/>
      <c r="AD5" s="9"/>
    </row>
    <row r="6" spans="1:30" s="5" customFormat="1" ht="15.95" customHeight="1" x14ac:dyDescent="0.2">
      <c r="A6" s="706" t="s">
        <v>145</v>
      </c>
      <c r="B6" s="666" t="s">
        <v>152</v>
      </c>
      <c r="C6" s="673" t="s">
        <v>94</v>
      </c>
      <c r="D6" s="676" t="s">
        <v>0</v>
      </c>
      <c r="E6" s="677"/>
      <c r="F6" s="607" t="s">
        <v>48</v>
      </c>
      <c r="G6" s="610" t="s">
        <v>1</v>
      </c>
      <c r="H6" s="663" t="s">
        <v>2</v>
      </c>
      <c r="I6" s="664"/>
      <c r="J6" s="664"/>
      <c r="K6" s="664"/>
      <c r="L6" s="664"/>
      <c r="M6" s="664"/>
      <c r="N6" s="665"/>
      <c r="O6" s="659" t="s">
        <v>140</v>
      </c>
      <c r="P6" s="660"/>
      <c r="Q6" s="660"/>
      <c r="R6" s="661"/>
      <c r="S6" s="659" t="s">
        <v>141</v>
      </c>
      <c r="T6" s="660"/>
      <c r="U6" s="660"/>
      <c r="V6" s="661"/>
      <c r="W6" s="709" t="s">
        <v>142</v>
      </c>
      <c r="X6" s="710"/>
      <c r="Y6" s="710"/>
      <c r="Z6" s="711"/>
    </row>
    <row r="7" spans="1:30" s="5" customFormat="1" ht="11.25" customHeight="1" x14ac:dyDescent="0.2">
      <c r="A7" s="707"/>
      <c r="B7" s="667"/>
      <c r="C7" s="674"/>
      <c r="D7" s="681" t="s">
        <v>143</v>
      </c>
      <c r="E7" s="656" t="s">
        <v>10</v>
      </c>
      <c r="F7" s="608"/>
      <c r="G7" s="611"/>
      <c r="H7" s="619" t="s">
        <v>3</v>
      </c>
      <c r="I7" s="620" t="s">
        <v>4</v>
      </c>
      <c r="J7" s="620" t="s">
        <v>5</v>
      </c>
      <c r="K7" s="620"/>
      <c r="L7" s="620" t="s">
        <v>7</v>
      </c>
      <c r="M7" s="620" t="s">
        <v>8</v>
      </c>
      <c r="N7" s="621" t="s">
        <v>9</v>
      </c>
      <c r="O7" s="619" t="s">
        <v>11</v>
      </c>
      <c r="P7" s="620"/>
      <c r="Q7" s="620" t="s">
        <v>12</v>
      </c>
      <c r="R7" s="621"/>
      <c r="S7" s="619" t="s">
        <v>13</v>
      </c>
      <c r="T7" s="620"/>
      <c r="U7" s="620" t="s">
        <v>14</v>
      </c>
      <c r="V7" s="621"/>
      <c r="W7" s="619" t="s">
        <v>15</v>
      </c>
      <c r="X7" s="620"/>
      <c r="Y7" s="620" t="s">
        <v>16</v>
      </c>
      <c r="Z7" s="621"/>
    </row>
    <row r="8" spans="1:30" s="5" customFormat="1" ht="12" customHeight="1" thickBot="1" x14ac:dyDescent="0.25">
      <c r="A8" s="708"/>
      <c r="B8" s="668"/>
      <c r="C8" s="675"/>
      <c r="D8" s="682"/>
      <c r="E8" s="657"/>
      <c r="F8" s="609"/>
      <c r="G8" s="612"/>
      <c r="H8" s="658"/>
      <c r="I8" s="640"/>
      <c r="J8" s="254" t="s">
        <v>6</v>
      </c>
      <c r="K8" s="254" t="s">
        <v>3</v>
      </c>
      <c r="L8" s="640"/>
      <c r="M8" s="640"/>
      <c r="N8" s="641"/>
      <c r="O8" s="255" t="s">
        <v>17</v>
      </c>
      <c r="P8" s="254" t="s">
        <v>5</v>
      </c>
      <c r="Q8" s="254" t="s">
        <v>17</v>
      </c>
      <c r="R8" s="256" t="s">
        <v>5</v>
      </c>
      <c r="S8" s="255" t="s">
        <v>17</v>
      </c>
      <c r="T8" s="254" t="s">
        <v>5</v>
      </c>
      <c r="U8" s="254" t="s">
        <v>17</v>
      </c>
      <c r="V8" s="256" t="s">
        <v>5</v>
      </c>
      <c r="W8" s="434" t="s">
        <v>17</v>
      </c>
      <c r="X8" s="431" t="s">
        <v>5</v>
      </c>
      <c r="Y8" s="431" t="s">
        <v>17</v>
      </c>
      <c r="Z8" s="442" t="s">
        <v>5</v>
      </c>
    </row>
    <row r="9" spans="1:30" s="5" customFormat="1" ht="12.95" customHeight="1" x14ac:dyDescent="0.2">
      <c r="A9" s="227" t="s">
        <v>237</v>
      </c>
      <c r="B9" s="228"/>
      <c r="C9" s="230"/>
      <c r="D9" s="228"/>
      <c r="E9" s="230"/>
      <c r="F9" s="228">
        <f>SUM(F10:F16)</f>
        <v>200</v>
      </c>
      <c r="G9" s="230">
        <f>SUM(G10:G16)</f>
        <v>21</v>
      </c>
      <c r="H9" s="228">
        <f>SUM(H10:H16)</f>
        <v>170</v>
      </c>
      <c r="I9" s="229"/>
      <c r="J9" s="229">
        <f>J13</f>
        <v>30</v>
      </c>
      <c r="K9" s="229"/>
      <c r="L9" s="231"/>
      <c r="M9" s="231"/>
      <c r="N9" s="232"/>
      <c r="O9" s="233">
        <f>SUM(O10:O16)</f>
        <v>90</v>
      </c>
      <c r="P9" s="234"/>
      <c r="Q9" s="234">
        <f>SUM(Q12:Q16)</f>
        <v>60</v>
      </c>
      <c r="R9" s="235">
        <f>R13</f>
        <v>30</v>
      </c>
      <c r="S9" s="233">
        <f>S16</f>
        <v>20</v>
      </c>
      <c r="T9" s="234"/>
      <c r="U9" s="234"/>
      <c r="V9" s="235"/>
      <c r="W9" s="233"/>
      <c r="X9" s="236"/>
      <c r="Y9" s="236"/>
      <c r="Z9" s="481"/>
    </row>
    <row r="10" spans="1:30" s="5" customFormat="1" ht="12.95" customHeight="1" x14ac:dyDescent="0.2">
      <c r="A10" s="412" t="s">
        <v>29</v>
      </c>
      <c r="B10" s="407" t="s">
        <v>92</v>
      </c>
      <c r="C10" s="409" t="s">
        <v>124</v>
      </c>
      <c r="D10" s="407" t="s">
        <v>23</v>
      </c>
      <c r="E10" s="409"/>
      <c r="F10" s="407">
        <v>30</v>
      </c>
      <c r="G10" s="409">
        <v>3</v>
      </c>
      <c r="H10" s="407">
        <v>30</v>
      </c>
      <c r="I10" s="427"/>
      <c r="J10" s="427"/>
      <c r="K10" s="427"/>
      <c r="L10" s="446"/>
      <c r="M10" s="446"/>
      <c r="N10" s="447"/>
      <c r="O10" s="451">
        <v>30</v>
      </c>
      <c r="P10" s="401"/>
      <c r="Q10" s="401"/>
      <c r="R10" s="403"/>
      <c r="S10" s="451"/>
      <c r="T10" s="401"/>
      <c r="U10" s="401"/>
      <c r="V10" s="403"/>
      <c r="W10" s="451"/>
      <c r="X10" s="39"/>
      <c r="Y10" s="39"/>
      <c r="Z10" s="482"/>
    </row>
    <row r="11" spans="1:30" s="471" customFormat="1" ht="12.95" customHeight="1" x14ac:dyDescent="0.2">
      <c r="A11" s="216" t="s">
        <v>28</v>
      </c>
      <c r="B11" s="417" t="s">
        <v>93</v>
      </c>
      <c r="C11" s="429" t="s">
        <v>124</v>
      </c>
      <c r="D11" s="417" t="s">
        <v>23</v>
      </c>
      <c r="E11" s="429"/>
      <c r="F11" s="417">
        <v>30</v>
      </c>
      <c r="G11" s="429">
        <v>3</v>
      </c>
      <c r="H11" s="417">
        <v>30</v>
      </c>
      <c r="I11" s="418"/>
      <c r="J11" s="418"/>
      <c r="K11" s="418"/>
      <c r="L11" s="86"/>
      <c r="M11" s="86"/>
      <c r="N11" s="87"/>
      <c r="O11" s="415">
        <v>30</v>
      </c>
      <c r="P11" s="430"/>
      <c r="Q11" s="430"/>
      <c r="R11" s="419"/>
      <c r="S11" s="415"/>
      <c r="T11" s="430"/>
      <c r="U11" s="430"/>
      <c r="V11" s="419"/>
      <c r="W11" s="415"/>
      <c r="X11" s="10"/>
      <c r="Y11" s="10"/>
      <c r="Z11" s="483"/>
      <c r="AA11" s="503"/>
      <c r="AB11" s="504"/>
      <c r="AC11" s="504"/>
      <c r="AD11" s="504"/>
    </row>
    <row r="12" spans="1:30" s="5" customFormat="1" ht="12.95" customHeight="1" x14ac:dyDescent="0.2">
      <c r="A12" s="216" t="s">
        <v>31</v>
      </c>
      <c r="B12" s="129" t="s">
        <v>156</v>
      </c>
      <c r="C12" s="349" t="s">
        <v>124</v>
      </c>
      <c r="D12" s="346" t="s">
        <v>18</v>
      </c>
      <c r="E12" s="68"/>
      <c r="F12" s="70">
        <v>30</v>
      </c>
      <c r="G12" s="68">
        <v>4</v>
      </c>
      <c r="H12" s="70">
        <v>30</v>
      </c>
      <c r="I12" s="67"/>
      <c r="J12" s="67"/>
      <c r="K12" s="67"/>
      <c r="L12" s="79"/>
      <c r="M12" s="79"/>
      <c r="N12" s="80"/>
      <c r="O12" s="57">
        <v>30</v>
      </c>
      <c r="P12" s="60"/>
      <c r="Q12" s="60"/>
      <c r="R12" s="59"/>
      <c r="S12" s="57"/>
      <c r="T12" s="60"/>
      <c r="U12" s="60"/>
      <c r="V12" s="59"/>
      <c r="W12" s="415"/>
      <c r="X12" s="10"/>
      <c r="Y12" s="10"/>
      <c r="Z12" s="483"/>
    </row>
    <row r="13" spans="1:30" s="5" customFormat="1" ht="24.95" customHeight="1" x14ac:dyDescent="0.2">
      <c r="A13" s="212" t="s">
        <v>147</v>
      </c>
      <c r="B13" s="194" t="s">
        <v>144</v>
      </c>
      <c r="C13" s="369" t="s">
        <v>62</v>
      </c>
      <c r="D13" s="345"/>
      <c r="E13" s="101" t="s">
        <v>23</v>
      </c>
      <c r="F13" s="157">
        <v>30</v>
      </c>
      <c r="G13" s="161">
        <v>3</v>
      </c>
      <c r="H13" s="157"/>
      <c r="I13" s="159"/>
      <c r="J13" s="159">
        <v>30</v>
      </c>
      <c r="K13" s="159"/>
      <c r="L13" s="175"/>
      <c r="M13" s="159"/>
      <c r="N13" s="161"/>
      <c r="O13" s="164"/>
      <c r="P13" s="136"/>
      <c r="Q13" s="166"/>
      <c r="R13" s="168">
        <v>30</v>
      </c>
      <c r="S13" s="137"/>
      <c r="T13" s="136"/>
      <c r="U13" s="136"/>
      <c r="V13" s="138"/>
      <c r="W13" s="137"/>
      <c r="X13" s="39"/>
      <c r="Y13" s="39"/>
      <c r="Z13" s="482"/>
    </row>
    <row r="14" spans="1:30" s="471" customFormat="1" ht="12.95" customHeight="1" x14ac:dyDescent="0.2">
      <c r="A14" s="428" t="s">
        <v>78</v>
      </c>
      <c r="B14" s="417" t="s">
        <v>95</v>
      </c>
      <c r="C14" s="429" t="s">
        <v>124</v>
      </c>
      <c r="D14" s="417"/>
      <c r="E14" s="429" t="s">
        <v>23</v>
      </c>
      <c r="F14" s="417">
        <v>30</v>
      </c>
      <c r="G14" s="429">
        <v>3</v>
      </c>
      <c r="H14" s="417">
        <v>30</v>
      </c>
      <c r="I14" s="2"/>
      <c r="J14" s="418"/>
      <c r="K14" s="418"/>
      <c r="L14" s="418"/>
      <c r="M14" s="418"/>
      <c r="N14" s="429"/>
      <c r="O14" s="415"/>
      <c r="P14" s="430"/>
      <c r="Q14" s="430">
        <v>30</v>
      </c>
      <c r="R14" s="419"/>
      <c r="S14" s="415"/>
      <c r="T14" s="430"/>
      <c r="U14" s="430"/>
      <c r="V14" s="419"/>
      <c r="W14" s="415"/>
      <c r="X14" s="430"/>
      <c r="Y14" s="416"/>
      <c r="Z14" s="464"/>
      <c r="AA14" s="503"/>
      <c r="AB14" s="504"/>
      <c r="AC14" s="504"/>
      <c r="AD14" s="504"/>
    </row>
    <row r="15" spans="1:30" s="5" customFormat="1" ht="12.95" customHeight="1" x14ac:dyDescent="0.2">
      <c r="A15" s="208" t="s">
        <v>40</v>
      </c>
      <c r="B15" s="129" t="s">
        <v>97</v>
      </c>
      <c r="C15" s="349" t="s">
        <v>124</v>
      </c>
      <c r="D15" s="346"/>
      <c r="E15" s="68" t="s">
        <v>23</v>
      </c>
      <c r="F15" s="70">
        <v>30</v>
      </c>
      <c r="G15" s="68">
        <v>3</v>
      </c>
      <c r="H15" s="70">
        <v>30</v>
      </c>
      <c r="I15" s="2"/>
      <c r="J15" s="67"/>
      <c r="K15" s="67"/>
      <c r="L15" s="67"/>
      <c r="M15" s="67"/>
      <c r="N15" s="68"/>
      <c r="O15" s="57"/>
      <c r="P15" s="60"/>
      <c r="Q15" s="60">
        <v>30</v>
      </c>
      <c r="R15" s="59"/>
      <c r="S15" s="57"/>
      <c r="T15" s="60"/>
      <c r="U15" s="60"/>
      <c r="V15" s="59"/>
      <c r="W15" s="415"/>
      <c r="X15" s="430"/>
      <c r="Y15" s="416"/>
      <c r="Z15" s="464"/>
    </row>
    <row r="16" spans="1:30" s="5" customFormat="1" ht="12.95" customHeight="1" thickBot="1" x14ac:dyDescent="0.25">
      <c r="A16" s="213" t="s">
        <v>42</v>
      </c>
      <c r="B16" s="97" t="s">
        <v>157</v>
      </c>
      <c r="C16" s="100" t="s">
        <v>124</v>
      </c>
      <c r="D16" s="97" t="s">
        <v>23</v>
      </c>
      <c r="E16" s="100"/>
      <c r="F16" s="97">
        <v>20</v>
      </c>
      <c r="G16" s="100">
        <v>2</v>
      </c>
      <c r="H16" s="97">
        <v>20</v>
      </c>
      <c r="I16" s="22"/>
      <c r="J16" s="98"/>
      <c r="K16" s="98"/>
      <c r="L16" s="98"/>
      <c r="M16" s="98"/>
      <c r="N16" s="100"/>
      <c r="O16" s="117"/>
      <c r="P16" s="146"/>
      <c r="Q16" s="146"/>
      <c r="R16" s="147"/>
      <c r="S16" s="117">
        <v>20</v>
      </c>
      <c r="T16" s="146"/>
      <c r="U16" s="146"/>
      <c r="V16" s="147"/>
      <c r="W16" s="117"/>
      <c r="X16" s="146"/>
      <c r="Y16" s="113"/>
      <c r="Z16" s="484"/>
    </row>
    <row r="17" spans="1:30" s="19" customFormat="1" ht="12.95" customHeight="1" x14ac:dyDescent="0.2">
      <c r="A17" s="237" t="s">
        <v>238</v>
      </c>
      <c r="B17" s="238"/>
      <c r="C17" s="239"/>
      <c r="D17" s="249"/>
      <c r="E17" s="239"/>
      <c r="F17" s="238">
        <f>SUM(F18:F26)</f>
        <v>235</v>
      </c>
      <c r="G17" s="239">
        <f>SUM(G18:G26)</f>
        <v>26</v>
      </c>
      <c r="H17" s="238">
        <f>SUM(H18:H26)</f>
        <v>190</v>
      </c>
      <c r="I17" s="240"/>
      <c r="J17" s="240"/>
      <c r="K17" s="240">
        <f>K25</f>
        <v>15</v>
      </c>
      <c r="L17" s="241"/>
      <c r="M17" s="240"/>
      <c r="N17" s="239">
        <f>N26</f>
        <v>30</v>
      </c>
      <c r="O17" s="238">
        <f>SUM(O18:O26)</f>
        <v>120</v>
      </c>
      <c r="P17" s="240"/>
      <c r="Q17" s="240">
        <f>+Q21+Q23+Q24</f>
        <v>70</v>
      </c>
      <c r="R17" s="239">
        <f>R25</f>
        <v>15</v>
      </c>
      <c r="S17" s="238"/>
      <c r="T17" s="240">
        <f>T26</f>
        <v>30</v>
      </c>
      <c r="U17" s="240"/>
      <c r="V17" s="239"/>
      <c r="W17" s="238"/>
      <c r="X17" s="242"/>
      <c r="Y17" s="242"/>
      <c r="Z17" s="485"/>
    </row>
    <row r="18" spans="1:30" s="19" customFormat="1" ht="12.95" customHeight="1" x14ac:dyDescent="0.2">
      <c r="A18" s="209" t="s">
        <v>25</v>
      </c>
      <c r="B18" s="131" t="s">
        <v>98</v>
      </c>
      <c r="C18" s="342" t="s">
        <v>124</v>
      </c>
      <c r="D18" s="344" t="s">
        <v>23</v>
      </c>
      <c r="E18" s="71"/>
      <c r="F18" s="83">
        <v>30</v>
      </c>
      <c r="G18" s="71">
        <v>3</v>
      </c>
      <c r="H18" s="83">
        <v>30</v>
      </c>
      <c r="I18" s="69"/>
      <c r="J18" s="69"/>
      <c r="K18" s="69"/>
      <c r="L18" s="33"/>
      <c r="M18" s="69"/>
      <c r="N18" s="71"/>
      <c r="O18" s="72">
        <v>30</v>
      </c>
      <c r="P18" s="55"/>
      <c r="Q18" s="55"/>
      <c r="R18" s="58"/>
      <c r="S18" s="72"/>
      <c r="T18" s="55"/>
      <c r="U18" s="55"/>
      <c r="V18" s="58"/>
      <c r="W18" s="467"/>
      <c r="X18" s="34"/>
      <c r="Y18" s="34"/>
      <c r="Z18" s="486"/>
    </row>
    <row r="19" spans="1:30" s="19" customFormat="1" ht="12.95" customHeight="1" x14ac:dyDescent="0.2">
      <c r="A19" s="216" t="s">
        <v>26</v>
      </c>
      <c r="B19" s="129" t="s">
        <v>99</v>
      </c>
      <c r="C19" s="349" t="s">
        <v>124</v>
      </c>
      <c r="D19" s="346" t="s">
        <v>23</v>
      </c>
      <c r="E19" s="68"/>
      <c r="F19" s="70">
        <v>30</v>
      </c>
      <c r="G19" s="68">
        <v>3</v>
      </c>
      <c r="H19" s="70">
        <v>30</v>
      </c>
      <c r="I19" s="67"/>
      <c r="J19" s="67"/>
      <c r="K19" s="67"/>
      <c r="L19" s="79"/>
      <c r="M19" s="79"/>
      <c r="N19" s="80"/>
      <c r="O19" s="57">
        <v>30</v>
      </c>
      <c r="P19" s="60"/>
      <c r="Q19" s="60"/>
      <c r="R19" s="59"/>
      <c r="S19" s="57"/>
      <c r="T19" s="60"/>
      <c r="U19" s="60"/>
      <c r="V19" s="59"/>
      <c r="W19" s="415"/>
      <c r="X19" s="10"/>
      <c r="Y19" s="10"/>
      <c r="Z19" s="483"/>
    </row>
    <row r="20" spans="1:30" s="20" customFormat="1" ht="12.95" customHeight="1" x14ac:dyDescent="0.2">
      <c r="A20" s="216" t="s">
        <v>27</v>
      </c>
      <c r="B20" s="129" t="s">
        <v>100</v>
      </c>
      <c r="C20" s="349" t="s">
        <v>124</v>
      </c>
      <c r="D20" s="346" t="s">
        <v>23</v>
      </c>
      <c r="E20" s="68"/>
      <c r="F20" s="70">
        <v>30</v>
      </c>
      <c r="G20" s="68">
        <v>3</v>
      </c>
      <c r="H20" s="70">
        <v>30</v>
      </c>
      <c r="I20" s="67"/>
      <c r="J20" s="67"/>
      <c r="K20" s="67"/>
      <c r="L20" s="79"/>
      <c r="M20" s="79"/>
      <c r="N20" s="80"/>
      <c r="O20" s="57">
        <v>30</v>
      </c>
      <c r="P20" s="60"/>
      <c r="Q20" s="60"/>
      <c r="R20" s="59"/>
      <c r="S20" s="57"/>
      <c r="T20" s="60"/>
      <c r="U20" s="60"/>
      <c r="V20" s="59"/>
      <c r="W20" s="415"/>
      <c r="X20" s="10"/>
      <c r="Y20" s="10"/>
      <c r="Z20" s="483"/>
    </row>
    <row r="21" spans="1:30" s="5" customFormat="1" ht="12.95" customHeight="1" x14ac:dyDescent="0.2">
      <c r="A21" s="207" t="s">
        <v>30</v>
      </c>
      <c r="B21" s="23" t="s">
        <v>101</v>
      </c>
      <c r="C21" s="355" t="s">
        <v>124</v>
      </c>
      <c r="D21" s="25"/>
      <c r="E21" s="203" t="s">
        <v>18</v>
      </c>
      <c r="F21" s="23">
        <v>30</v>
      </c>
      <c r="G21" s="203">
        <v>4</v>
      </c>
      <c r="H21" s="23">
        <v>30</v>
      </c>
      <c r="I21" s="201"/>
      <c r="J21" s="201"/>
      <c r="K21" s="201"/>
      <c r="L21" s="202"/>
      <c r="M21" s="201"/>
      <c r="N21" s="203"/>
      <c r="O21" s="25"/>
      <c r="P21" s="199"/>
      <c r="Q21" s="199">
        <v>30</v>
      </c>
      <c r="R21" s="204"/>
      <c r="S21" s="25"/>
      <c r="T21" s="199"/>
      <c r="U21" s="199"/>
      <c r="V21" s="204"/>
      <c r="W21" s="25"/>
      <c r="X21" s="226"/>
      <c r="Y21" s="226"/>
      <c r="Z21" s="487"/>
    </row>
    <row r="22" spans="1:30" s="5" customFormat="1" ht="12.95" customHeight="1" x14ac:dyDescent="0.2">
      <c r="A22" s="216" t="s">
        <v>131</v>
      </c>
      <c r="B22" s="129" t="s">
        <v>102</v>
      </c>
      <c r="C22" s="349" t="s">
        <v>124</v>
      </c>
      <c r="D22" s="346" t="s">
        <v>18</v>
      </c>
      <c r="E22" s="120"/>
      <c r="F22" s="169">
        <v>30</v>
      </c>
      <c r="G22" s="172">
        <v>3</v>
      </c>
      <c r="H22" s="169">
        <v>30</v>
      </c>
      <c r="I22" s="170"/>
      <c r="J22" s="170"/>
      <c r="K22" s="170"/>
      <c r="L22" s="86"/>
      <c r="M22" s="86"/>
      <c r="N22" s="87"/>
      <c r="O22" s="171">
        <v>30</v>
      </c>
      <c r="P22" s="173"/>
      <c r="Q22" s="173"/>
      <c r="R22" s="174"/>
      <c r="S22" s="171"/>
      <c r="T22" s="173"/>
      <c r="U22" s="119"/>
      <c r="V22" s="122"/>
      <c r="W22" s="415"/>
      <c r="X22" s="10"/>
      <c r="Y22" s="10"/>
      <c r="Z22" s="483"/>
    </row>
    <row r="23" spans="1:30" s="471" customFormat="1" ht="12.95" customHeight="1" x14ac:dyDescent="0.2">
      <c r="A23" s="247" t="s">
        <v>33</v>
      </c>
      <c r="B23" s="461" t="s">
        <v>158</v>
      </c>
      <c r="C23" s="462" t="s">
        <v>124</v>
      </c>
      <c r="D23" s="469"/>
      <c r="E23" s="462" t="s">
        <v>23</v>
      </c>
      <c r="F23" s="461">
        <v>20</v>
      </c>
      <c r="G23" s="462">
        <v>3</v>
      </c>
      <c r="H23" s="461">
        <v>20</v>
      </c>
      <c r="I23" s="206"/>
      <c r="J23" s="206"/>
      <c r="K23" s="206"/>
      <c r="L23" s="206"/>
      <c r="M23" s="206"/>
      <c r="N23" s="462"/>
      <c r="O23" s="461"/>
      <c r="P23" s="206"/>
      <c r="Q23" s="206">
        <v>20</v>
      </c>
      <c r="R23" s="462"/>
      <c r="S23" s="461"/>
      <c r="T23" s="206"/>
      <c r="U23" s="206"/>
      <c r="V23" s="462"/>
      <c r="W23" s="461"/>
      <c r="X23" s="470"/>
      <c r="Y23" s="470"/>
      <c r="Z23" s="488"/>
      <c r="AA23" s="503"/>
      <c r="AB23" s="504"/>
      <c r="AC23" s="504"/>
      <c r="AD23" s="504"/>
    </row>
    <row r="24" spans="1:30" s="5" customFormat="1" ht="12.95" customHeight="1" x14ac:dyDescent="0.2">
      <c r="A24" s="217" t="s">
        <v>34</v>
      </c>
      <c r="B24" s="420" t="s">
        <v>159</v>
      </c>
      <c r="C24" s="414" t="s">
        <v>124</v>
      </c>
      <c r="D24" s="141"/>
      <c r="E24" s="414" t="s">
        <v>23</v>
      </c>
      <c r="F24" s="420">
        <v>20</v>
      </c>
      <c r="G24" s="414">
        <v>3</v>
      </c>
      <c r="H24" s="420">
        <v>20</v>
      </c>
      <c r="I24" s="107"/>
      <c r="J24" s="107"/>
      <c r="K24" s="107"/>
      <c r="L24" s="473"/>
      <c r="M24" s="473"/>
      <c r="N24" s="474"/>
      <c r="O24" s="420"/>
      <c r="P24" s="107"/>
      <c r="Q24" s="107">
        <v>20</v>
      </c>
      <c r="R24" s="414"/>
      <c r="S24" s="420"/>
      <c r="T24" s="107"/>
      <c r="U24" s="107"/>
      <c r="V24" s="414"/>
      <c r="W24" s="420"/>
      <c r="X24" s="107"/>
      <c r="Y24" s="107"/>
      <c r="Z24" s="414"/>
      <c r="AA24" s="503"/>
      <c r="AB24" s="504"/>
      <c r="AC24" s="504"/>
      <c r="AD24" s="504"/>
    </row>
    <row r="25" spans="1:30" s="480" customFormat="1" ht="12.95" customHeight="1" x14ac:dyDescent="0.2">
      <c r="A25" s="428" t="s">
        <v>230</v>
      </c>
      <c r="B25" s="417" t="s">
        <v>160</v>
      </c>
      <c r="C25" s="429" t="s">
        <v>126</v>
      </c>
      <c r="D25" s="475"/>
      <c r="E25" s="429" t="s">
        <v>19</v>
      </c>
      <c r="F25" s="417">
        <v>15</v>
      </c>
      <c r="G25" s="429">
        <v>1</v>
      </c>
      <c r="H25" s="475"/>
      <c r="I25" s="476"/>
      <c r="J25" s="477"/>
      <c r="K25" s="418">
        <v>15</v>
      </c>
      <c r="L25" s="477"/>
      <c r="M25" s="477"/>
      <c r="N25" s="478"/>
      <c r="O25" s="30"/>
      <c r="P25" s="14"/>
      <c r="Q25" s="14"/>
      <c r="R25" s="419">
        <v>15</v>
      </c>
      <c r="S25" s="30"/>
      <c r="T25" s="14"/>
      <c r="U25" s="14"/>
      <c r="V25" s="15"/>
      <c r="W25" s="30"/>
      <c r="X25" s="14"/>
      <c r="Y25" s="479"/>
      <c r="Z25" s="489"/>
      <c r="AA25" s="503"/>
      <c r="AB25" s="504"/>
      <c r="AC25" s="504"/>
      <c r="AD25" s="504"/>
    </row>
    <row r="26" spans="1:30" s="5" customFormat="1" ht="12.95" customHeight="1" thickBot="1" x14ac:dyDescent="0.25">
      <c r="A26" s="209" t="s">
        <v>86</v>
      </c>
      <c r="B26" s="131" t="s">
        <v>161</v>
      </c>
      <c r="C26" s="342" t="s">
        <v>126</v>
      </c>
      <c r="D26" s="344" t="s">
        <v>19</v>
      </c>
      <c r="E26" s="160"/>
      <c r="F26" s="156">
        <v>30</v>
      </c>
      <c r="G26" s="160">
        <v>3</v>
      </c>
      <c r="H26" s="156"/>
      <c r="I26" s="162"/>
      <c r="J26" s="158"/>
      <c r="K26" s="158"/>
      <c r="L26" s="158"/>
      <c r="M26" s="158"/>
      <c r="N26" s="160">
        <v>30</v>
      </c>
      <c r="O26" s="163"/>
      <c r="P26" s="165"/>
      <c r="Q26" s="165"/>
      <c r="R26" s="167"/>
      <c r="S26" s="163"/>
      <c r="T26" s="165">
        <v>30</v>
      </c>
      <c r="U26" s="165"/>
      <c r="V26" s="167"/>
      <c r="W26" s="467"/>
      <c r="X26" s="402"/>
      <c r="Y26" s="406"/>
      <c r="Z26" s="422"/>
      <c r="AA26" s="503"/>
      <c r="AB26" s="504"/>
      <c r="AC26" s="504"/>
      <c r="AD26" s="504"/>
    </row>
    <row r="27" spans="1:30" s="29" customFormat="1" ht="12.95" customHeight="1" x14ac:dyDescent="0.2">
      <c r="A27" s="227" t="s">
        <v>153</v>
      </c>
      <c r="B27" s="228"/>
      <c r="C27" s="230"/>
      <c r="D27" s="228"/>
      <c r="E27" s="230"/>
      <c r="F27" s="228">
        <f>SUM(F28:F30)</f>
        <v>75</v>
      </c>
      <c r="G27" s="230">
        <f>SUM(G28:G30)</f>
        <v>5</v>
      </c>
      <c r="H27" s="228">
        <f>SUM(H28:H30)</f>
        <v>60</v>
      </c>
      <c r="I27" s="229"/>
      <c r="J27" s="229"/>
      <c r="K27" s="229">
        <f>K30</f>
        <v>15</v>
      </c>
      <c r="L27" s="231"/>
      <c r="M27" s="231"/>
      <c r="N27" s="232"/>
      <c r="O27" s="233"/>
      <c r="P27" s="234"/>
      <c r="Q27" s="234"/>
      <c r="R27" s="235"/>
      <c r="S27" s="233">
        <f>S29</f>
        <v>30</v>
      </c>
      <c r="T27" s="234"/>
      <c r="U27" s="234">
        <f>U28</f>
        <v>30</v>
      </c>
      <c r="V27" s="235"/>
      <c r="W27" s="233"/>
      <c r="X27" s="236"/>
      <c r="Y27" s="236"/>
      <c r="Z27" s="481">
        <f>Z30</f>
        <v>15</v>
      </c>
      <c r="AA27" s="506"/>
      <c r="AB27" s="507"/>
      <c r="AC27" s="507"/>
      <c r="AD27" s="507"/>
    </row>
    <row r="28" spans="1:30" s="5" customFormat="1" ht="12.95" customHeight="1" x14ac:dyDescent="0.2">
      <c r="A28" s="208" t="s">
        <v>20</v>
      </c>
      <c r="B28" s="129" t="s">
        <v>103</v>
      </c>
      <c r="C28" s="349" t="s">
        <v>124</v>
      </c>
      <c r="D28" s="343"/>
      <c r="E28" s="120" t="s">
        <v>18</v>
      </c>
      <c r="F28" s="169">
        <v>30</v>
      </c>
      <c r="G28" s="172">
        <v>2</v>
      </c>
      <c r="H28" s="169">
        <v>30</v>
      </c>
      <c r="I28" s="170"/>
      <c r="J28" s="170"/>
      <c r="K28" s="170"/>
      <c r="L28" s="86"/>
      <c r="M28" s="170"/>
      <c r="N28" s="172"/>
      <c r="O28" s="171"/>
      <c r="P28" s="173"/>
      <c r="Q28" s="173"/>
      <c r="R28" s="174"/>
      <c r="S28" s="171"/>
      <c r="T28" s="173"/>
      <c r="U28" s="119">
        <v>30</v>
      </c>
      <c r="V28" s="122"/>
      <c r="W28" s="415"/>
      <c r="X28" s="10"/>
      <c r="Y28" s="10"/>
      <c r="Z28" s="483"/>
      <c r="AA28" s="503"/>
      <c r="AB28" s="504"/>
      <c r="AC28" s="504"/>
      <c r="AD28" s="504"/>
    </row>
    <row r="29" spans="1:30" s="5" customFormat="1" ht="12.95" customHeight="1" x14ac:dyDescent="0.2">
      <c r="A29" s="217" t="s">
        <v>41</v>
      </c>
      <c r="B29" s="133" t="s">
        <v>104</v>
      </c>
      <c r="C29" s="347" t="s">
        <v>124</v>
      </c>
      <c r="D29" s="133" t="s">
        <v>23</v>
      </c>
      <c r="E29" s="108"/>
      <c r="F29" s="133">
        <v>30</v>
      </c>
      <c r="G29" s="108">
        <v>2</v>
      </c>
      <c r="H29" s="133">
        <v>30</v>
      </c>
      <c r="I29" s="139"/>
      <c r="J29" s="139"/>
      <c r="K29" s="139"/>
      <c r="L29" s="139"/>
      <c r="M29" s="139"/>
      <c r="N29" s="140"/>
      <c r="O29" s="141"/>
      <c r="P29" s="139"/>
      <c r="Q29" s="139"/>
      <c r="R29" s="140"/>
      <c r="S29" s="133">
        <v>30</v>
      </c>
      <c r="T29" s="139"/>
      <c r="U29" s="107"/>
      <c r="V29" s="140"/>
      <c r="W29" s="141"/>
      <c r="X29" s="139"/>
      <c r="Y29" s="139"/>
      <c r="Z29" s="140"/>
      <c r="AA29" s="503"/>
      <c r="AB29" s="504"/>
      <c r="AC29" s="504"/>
      <c r="AD29" s="504"/>
    </row>
    <row r="30" spans="1:30" s="472" customFormat="1" ht="12.95" customHeight="1" thickBot="1" x14ac:dyDescent="0.25">
      <c r="A30" s="218" t="s">
        <v>135</v>
      </c>
      <c r="B30" s="420" t="s">
        <v>162</v>
      </c>
      <c r="C30" s="414" t="s">
        <v>124</v>
      </c>
      <c r="D30" s="420"/>
      <c r="E30" s="414" t="s">
        <v>19</v>
      </c>
      <c r="F30" s="420">
        <v>15</v>
      </c>
      <c r="G30" s="414">
        <v>1</v>
      </c>
      <c r="H30" s="451"/>
      <c r="I30" s="405"/>
      <c r="J30" s="401"/>
      <c r="K30" s="401">
        <v>15</v>
      </c>
      <c r="L30" s="401"/>
      <c r="M30" s="401"/>
      <c r="N30" s="421"/>
      <c r="O30" s="135"/>
      <c r="P30" s="401"/>
      <c r="Q30" s="401"/>
      <c r="R30" s="403"/>
      <c r="S30" s="451"/>
      <c r="T30" s="401"/>
      <c r="U30" s="401"/>
      <c r="V30" s="403"/>
      <c r="W30" s="451"/>
      <c r="X30" s="401"/>
      <c r="Y30" s="405"/>
      <c r="Z30" s="421">
        <v>15</v>
      </c>
      <c r="AA30" s="505"/>
      <c r="AB30" s="505"/>
      <c r="AC30" s="505"/>
      <c r="AD30" s="505"/>
    </row>
    <row r="31" spans="1:30" s="21" customFormat="1" ht="12.95" customHeight="1" x14ac:dyDescent="0.2">
      <c r="A31" s="227" t="s">
        <v>240</v>
      </c>
      <c r="B31" s="246"/>
      <c r="C31" s="370"/>
      <c r="D31" s="228"/>
      <c r="E31" s="230"/>
      <c r="F31" s="228">
        <f>SUM(F32:F36)</f>
        <v>240</v>
      </c>
      <c r="G31" s="230">
        <f>SUM(G32:G36)</f>
        <v>15</v>
      </c>
      <c r="H31" s="228"/>
      <c r="I31" s="231"/>
      <c r="J31" s="229">
        <f>SUM(J32:J36)</f>
        <v>30</v>
      </c>
      <c r="K31" s="229">
        <f>SUM(K32:K36)</f>
        <v>90</v>
      </c>
      <c r="L31" s="231">
        <f>SUM(L32:L36)</f>
        <v>120</v>
      </c>
      <c r="M31" s="231"/>
      <c r="N31" s="232"/>
      <c r="O31" s="233"/>
      <c r="P31" s="234">
        <f>SUM(P32:P36)</f>
        <v>90</v>
      </c>
      <c r="Q31" s="234"/>
      <c r="R31" s="235">
        <f>SUM(R32:R36)</f>
        <v>90</v>
      </c>
      <c r="S31" s="233"/>
      <c r="T31" s="234">
        <f>T36</f>
        <v>30</v>
      </c>
      <c r="U31" s="234"/>
      <c r="V31" s="235">
        <f>V36</f>
        <v>30</v>
      </c>
      <c r="W31" s="233"/>
      <c r="X31" s="234"/>
      <c r="Y31" s="234"/>
      <c r="Z31" s="235"/>
    </row>
    <row r="32" spans="1:30" s="21" customFormat="1" ht="12.95" customHeight="1" x14ac:dyDescent="0.2">
      <c r="A32" s="209" t="s">
        <v>35</v>
      </c>
      <c r="B32" s="131" t="s">
        <v>107</v>
      </c>
      <c r="C32" s="342" t="s">
        <v>124</v>
      </c>
      <c r="D32" s="344" t="s">
        <v>19</v>
      </c>
      <c r="E32" s="160"/>
      <c r="F32" s="156">
        <v>30</v>
      </c>
      <c r="G32" s="160">
        <v>4</v>
      </c>
      <c r="H32" s="156"/>
      <c r="I32" s="176"/>
      <c r="J32" s="158">
        <v>30</v>
      </c>
      <c r="K32" s="158"/>
      <c r="L32" s="176"/>
      <c r="M32" s="176"/>
      <c r="N32" s="177"/>
      <c r="O32" s="163"/>
      <c r="P32" s="165">
        <v>30</v>
      </c>
      <c r="Q32" s="165"/>
      <c r="R32" s="167"/>
      <c r="S32" s="163"/>
      <c r="T32" s="165"/>
      <c r="U32" s="165"/>
      <c r="V32" s="167"/>
      <c r="W32" s="467"/>
      <c r="X32" s="402"/>
      <c r="Y32" s="402"/>
      <c r="Z32" s="404"/>
    </row>
    <row r="33" spans="1:26" s="21" customFormat="1" ht="12.95" customHeight="1" x14ac:dyDescent="0.2">
      <c r="A33" s="208" t="s">
        <v>36</v>
      </c>
      <c r="B33" s="129" t="s">
        <v>108</v>
      </c>
      <c r="C33" s="349" t="s">
        <v>124</v>
      </c>
      <c r="D33" s="346"/>
      <c r="E33" s="172" t="s">
        <v>23</v>
      </c>
      <c r="F33" s="169">
        <v>30</v>
      </c>
      <c r="G33" s="172">
        <v>3</v>
      </c>
      <c r="H33" s="169"/>
      <c r="I33" s="86"/>
      <c r="J33" s="170"/>
      <c r="K33" s="170">
        <v>30</v>
      </c>
      <c r="L33" s="86"/>
      <c r="M33" s="86"/>
      <c r="N33" s="87"/>
      <c r="O33" s="171"/>
      <c r="P33" s="173"/>
      <c r="Q33" s="173"/>
      <c r="R33" s="174">
        <v>30</v>
      </c>
      <c r="S33" s="171"/>
      <c r="T33" s="173"/>
      <c r="U33" s="173"/>
      <c r="V33" s="174"/>
      <c r="W33" s="415"/>
      <c r="X33" s="430"/>
      <c r="Y33" s="430"/>
      <c r="Z33" s="419"/>
    </row>
    <row r="34" spans="1:26" s="21" customFormat="1" ht="12.95" customHeight="1" x14ac:dyDescent="0.2">
      <c r="A34" s="542" t="s">
        <v>37</v>
      </c>
      <c r="B34" s="604" t="s">
        <v>247</v>
      </c>
      <c r="C34" s="689" t="s">
        <v>62</v>
      </c>
      <c r="D34" s="547" t="s">
        <v>23</v>
      </c>
      <c r="E34" s="549" t="s">
        <v>76</v>
      </c>
      <c r="F34" s="604">
        <v>120</v>
      </c>
      <c r="G34" s="16">
        <v>4</v>
      </c>
      <c r="H34" s="604"/>
      <c r="I34" s="691"/>
      <c r="J34" s="597"/>
      <c r="K34" s="597"/>
      <c r="L34" s="691">
        <v>120</v>
      </c>
      <c r="M34" s="691"/>
      <c r="N34" s="687"/>
      <c r="O34" s="512"/>
      <c r="P34" s="514">
        <v>60</v>
      </c>
      <c r="Q34" s="514"/>
      <c r="R34" s="510">
        <v>60</v>
      </c>
      <c r="S34" s="512"/>
      <c r="T34" s="514"/>
      <c r="U34" s="514"/>
      <c r="V34" s="510"/>
      <c r="W34" s="512"/>
      <c r="X34" s="514"/>
      <c r="Y34" s="514"/>
      <c r="Z34" s="510"/>
    </row>
    <row r="35" spans="1:26" s="21" customFormat="1" ht="12.95" customHeight="1" x14ac:dyDescent="0.2">
      <c r="A35" s="543"/>
      <c r="B35" s="638"/>
      <c r="C35" s="690"/>
      <c r="D35" s="546"/>
      <c r="E35" s="548"/>
      <c r="F35" s="605"/>
      <c r="G35" s="160">
        <v>4</v>
      </c>
      <c r="H35" s="605"/>
      <c r="I35" s="692"/>
      <c r="J35" s="596"/>
      <c r="K35" s="596"/>
      <c r="L35" s="692"/>
      <c r="M35" s="692"/>
      <c r="N35" s="688"/>
      <c r="O35" s="513"/>
      <c r="P35" s="515"/>
      <c r="Q35" s="515"/>
      <c r="R35" s="511"/>
      <c r="S35" s="513"/>
      <c r="T35" s="515"/>
      <c r="U35" s="515"/>
      <c r="V35" s="511"/>
      <c r="W35" s="513"/>
      <c r="X35" s="515"/>
      <c r="Y35" s="515"/>
      <c r="Z35" s="511"/>
    </row>
    <row r="36" spans="1:26" s="21" customFormat="1" ht="12.95" customHeight="1" thickBot="1" x14ac:dyDescent="0.25">
      <c r="A36" s="247" t="s">
        <v>22</v>
      </c>
      <c r="B36" s="248" t="s">
        <v>248</v>
      </c>
      <c r="C36" s="367" t="s">
        <v>62</v>
      </c>
      <c r="D36" s="363" t="s">
        <v>19</v>
      </c>
      <c r="E36" s="196" t="s">
        <v>19</v>
      </c>
      <c r="F36" s="248">
        <v>60</v>
      </c>
      <c r="G36" s="196">
        <v>0</v>
      </c>
      <c r="H36" s="143"/>
      <c r="I36" s="86"/>
      <c r="J36" s="195"/>
      <c r="K36" s="206">
        <v>60</v>
      </c>
      <c r="L36" s="86"/>
      <c r="M36" s="86"/>
      <c r="N36" s="87"/>
      <c r="O36" s="142"/>
      <c r="P36" s="206"/>
      <c r="Q36" s="200"/>
      <c r="R36" s="205"/>
      <c r="S36" s="142"/>
      <c r="T36" s="200">
        <v>30</v>
      </c>
      <c r="U36" s="200"/>
      <c r="V36" s="197">
        <v>30</v>
      </c>
      <c r="W36" s="142"/>
      <c r="X36" s="430"/>
      <c r="Y36" s="430"/>
      <c r="Z36" s="419"/>
    </row>
    <row r="37" spans="1:26" s="21" customFormat="1" ht="12.95" customHeight="1" x14ac:dyDescent="0.2">
      <c r="A37" s="237" t="s">
        <v>241</v>
      </c>
      <c r="B37" s="249"/>
      <c r="C37" s="368"/>
      <c r="D37" s="238"/>
      <c r="E37" s="239"/>
      <c r="F37" s="238">
        <f>SUM(F38:F41)</f>
        <v>90</v>
      </c>
      <c r="G37" s="239">
        <f>SUM(G38:G41)</f>
        <v>10</v>
      </c>
      <c r="H37" s="238">
        <f>SUM(H38:H41)</f>
        <v>30</v>
      </c>
      <c r="I37" s="250"/>
      <c r="J37" s="240"/>
      <c r="K37" s="240"/>
      <c r="L37" s="251"/>
      <c r="M37" s="241">
        <f>SUM(M38:M41)</f>
        <v>60</v>
      </c>
      <c r="N37" s="252"/>
      <c r="O37" s="238"/>
      <c r="P37" s="240"/>
      <c r="Q37" s="240"/>
      <c r="R37" s="239"/>
      <c r="S37" s="238">
        <f>SUM(S38:S41)</f>
        <v>30</v>
      </c>
      <c r="T37" s="240"/>
      <c r="U37" s="240"/>
      <c r="V37" s="239">
        <f>SUM(V38:V41)</f>
        <v>15</v>
      </c>
      <c r="W37" s="238"/>
      <c r="X37" s="240">
        <f>SUM(X38:X41)</f>
        <v>15</v>
      </c>
      <c r="Y37" s="240"/>
      <c r="Z37" s="239">
        <f>SUM(Z38:Z41)</f>
        <v>30</v>
      </c>
    </row>
    <row r="38" spans="1:26" s="21" customFormat="1" ht="12.95" customHeight="1" x14ac:dyDescent="0.2">
      <c r="A38" s="209" t="s">
        <v>38</v>
      </c>
      <c r="B38" s="131" t="s">
        <v>163</v>
      </c>
      <c r="C38" s="342" t="s">
        <v>124</v>
      </c>
      <c r="D38" s="344" t="s">
        <v>18</v>
      </c>
      <c r="E38" s="160"/>
      <c r="F38" s="156">
        <v>30</v>
      </c>
      <c r="G38" s="160">
        <v>3</v>
      </c>
      <c r="H38" s="156">
        <v>30</v>
      </c>
      <c r="I38" s="36"/>
      <c r="J38" s="158"/>
      <c r="K38" s="158"/>
      <c r="L38" s="158"/>
      <c r="M38" s="12"/>
      <c r="N38" s="160"/>
      <c r="O38" s="163"/>
      <c r="P38" s="165"/>
      <c r="Q38" s="165"/>
      <c r="R38" s="167"/>
      <c r="S38" s="163">
        <v>30</v>
      </c>
      <c r="T38" s="165"/>
      <c r="U38" s="165"/>
      <c r="V38" s="167"/>
      <c r="W38" s="467"/>
      <c r="X38" s="402"/>
      <c r="Y38" s="402"/>
      <c r="Z38" s="404"/>
    </row>
    <row r="39" spans="1:26" s="21" customFormat="1" ht="12.95" customHeight="1" x14ac:dyDescent="0.2">
      <c r="A39" s="587" t="s">
        <v>21</v>
      </c>
      <c r="B39" s="540" t="s">
        <v>164</v>
      </c>
      <c r="C39" s="695" t="s">
        <v>62</v>
      </c>
      <c r="D39" s="589" t="s">
        <v>19</v>
      </c>
      <c r="E39" s="544" t="s">
        <v>71</v>
      </c>
      <c r="F39" s="540">
        <v>60</v>
      </c>
      <c r="G39" s="16">
        <v>1</v>
      </c>
      <c r="H39" s="604"/>
      <c r="I39" s="691"/>
      <c r="J39" s="597"/>
      <c r="K39" s="597"/>
      <c r="L39" s="597"/>
      <c r="M39" s="514">
        <v>60</v>
      </c>
      <c r="N39" s="549"/>
      <c r="O39" s="512"/>
      <c r="P39" s="514"/>
      <c r="Q39" s="514"/>
      <c r="R39" s="510"/>
      <c r="S39" s="512"/>
      <c r="T39" s="514"/>
      <c r="U39" s="514"/>
      <c r="V39" s="510">
        <v>15</v>
      </c>
      <c r="W39" s="512"/>
      <c r="X39" s="514">
        <v>15</v>
      </c>
      <c r="Y39" s="514"/>
      <c r="Z39" s="518">
        <v>30</v>
      </c>
    </row>
    <row r="40" spans="1:26" s="21" customFormat="1" ht="12.95" customHeight="1" x14ac:dyDescent="0.2">
      <c r="A40" s="671"/>
      <c r="B40" s="669"/>
      <c r="C40" s="696"/>
      <c r="D40" s="698"/>
      <c r="E40" s="624"/>
      <c r="F40" s="702"/>
      <c r="G40" s="225">
        <v>1</v>
      </c>
      <c r="H40" s="685"/>
      <c r="I40" s="693"/>
      <c r="J40" s="622"/>
      <c r="K40" s="622"/>
      <c r="L40" s="622"/>
      <c r="M40" s="642"/>
      <c r="N40" s="644"/>
      <c r="O40" s="700"/>
      <c r="P40" s="642"/>
      <c r="Q40" s="642"/>
      <c r="R40" s="645"/>
      <c r="S40" s="700"/>
      <c r="T40" s="642"/>
      <c r="U40" s="642"/>
      <c r="V40" s="645"/>
      <c r="W40" s="700"/>
      <c r="X40" s="642"/>
      <c r="Y40" s="642"/>
      <c r="Z40" s="617"/>
    </row>
    <row r="41" spans="1:26" s="21" customFormat="1" ht="12.95" customHeight="1" thickBot="1" x14ac:dyDescent="0.25">
      <c r="A41" s="672"/>
      <c r="B41" s="670"/>
      <c r="C41" s="697"/>
      <c r="D41" s="699"/>
      <c r="E41" s="625"/>
      <c r="F41" s="703"/>
      <c r="G41" s="178">
        <v>5</v>
      </c>
      <c r="H41" s="686"/>
      <c r="I41" s="694"/>
      <c r="J41" s="623"/>
      <c r="K41" s="623"/>
      <c r="L41" s="623"/>
      <c r="M41" s="643"/>
      <c r="N41" s="629"/>
      <c r="O41" s="701"/>
      <c r="P41" s="643"/>
      <c r="Q41" s="643"/>
      <c r="R41" s="646"/>
      <c r="S41" s="701"/>
      <c r="T41" s="643"/>
      <c r="U41" s="643"/>
      <c r="V41" s="646"/>
      <c r="W41" s="701"/>
      <c r="X41" s="643"/>
      <c r="Y41" s="643"/>
      <c r="Z41" s="618"/>
    </row>
    <row r="42" spans="1:26" s="21" customFormat="1" ht="12.95" customHeight="1" thickBot="1" x14ac:dyDescent="0.25">
      <c r="A42" s="214" t="s">
        <v>246</v>
      </c>
      <c r="B42" s="46" t="s">
        <v>109</v>
      </c>
      <c r="C42" s="356" t="s">
        <v>125</v>
      </c>
      <c r="D42" s="49" t="s">
        <v>19</v>
      </c>
      <c r="E42" s="48"/>
      <c r="F42" s="49">
        <v>30</v>
      </c>
      <c r="G42" s="48">
        <v>2</v>
      </c>
      <c r="H42" s="49">
        <v>30</v>
      </c>
      <c r="I42" s="50"/>
      <c r="J42" s="47"/>
      <c r="K42" s="47"/>
      <c r="L42" s="47"/>
      <c r="M42" s="47"/>
      <c r="N42" s="48"/>
      <c r="O42" s="51"/>
      <c r="P42" s="52"/>
      <c r="Q42" s="52"/>
      <c r="R42" s="53"/>
      <c r="S42" s="51"/>
      <c r="T42" s="52"/>
      <c r="U42" s="52"/>
      <c r="V42" s="53"/>
      <c r="W42" s="51">
        <v>30</v>
      </c>
      <c r="X42" s="424"/>
      <c r="Y42" s="423"/>
      <c r="Z42" s="490"/>
    </row>
    <row r="43" spans="1:26" s="21" customFormat="1" ht="12.95" customHeight="1" x14ac:dyDescent="0.2">
      <c r="A43" s="626" t="s">
        <v>242</v>
      </c>
      <c r="B43" s="301" t="s">
        <v>165</v>
      </c>
      <c r="C43" s="628" t="s">
        <v>125</v>
      </c>
      <c r="D43" s="683" t="s">
        <v>23</v>
      </c>
      <c r="E43" s="647" t="s">
        <v>23</v>
      </c>
      <c r="F43" s="600">
        <v>60</v>
      </c>
      <c r="G43" s="148">
        <v>4</v>
      </c>
      <c r="H43" s="600">
        <v>60</v>
      </c>
      <c r="I43" s="634"/>
      <c r="J43" s="636"/>
      <c r="K43" s="636"/>
      <c r="L43" s="636"/>
      <c r="M43" s="636"/>
      <c r="N43" s="647"/>
      <c r="O43" s="630"/>
      <c r="P43" s="649"/>
      <c r="Q43" s="649"/>
      <c r="R43" s="651"/>
      <c r="S43" s="630"/>
      <c r="T43" s="649"/>
      <c r="U43" s="649"/>
      <c r="V43" s="651"/>
      <c r="W43" s="630">
        <v>30</v>
      </c>
      <c r="X43" s="714"/>
      <c r="Y43" s="632">
        <v>30</v>
      </c>
      <c r="Z43" s="573"/>
    </row>
    <row r="44" spans="1:26" s="21" customFormat="1" ht="12.95" customHeight="1" thickBot="1" x14ac:dyDescent="0.25">
      <c r="A44" s="627"/>
      <c r="B44" s="46" t="s">
        <v>166</v>
      </c>
      <c r="C44" s="629"/>
      <c r="D44" s="684"/>
      <c r="E44" s="648"/>
      <c r="F44" s="601"/>
      <c r="G44" s="179">
        <v>4</v>
      </c>
      <c r="H44" s="601"/>
      <c r="I44" s="635"/>
      <c r="J44" s="637"/>
      <c r="K44" s="637"/>
      <c r="L44" s="637"/>
      <c r="M44" s="637"/>
      <c r="N44" s="648"/>
      <c r="O44" s="631"/>
      <c r="P44" s="650"/>
      <c r="Q44" s="650"/>
      <c r="R44" s="652"/>
      <c r="S44" s="631"/>
      <c r="T44" s="650"/>
      <c r="U44" s="650"/>
      <c r="V44" s="652"/>
      <c r="W44" s="631"/>
      <c r="X44" s="715"/>
      <c r="Y44" s="633"/>
      <c r="Z44" s="574"/>
    </row>
    <row r="45" spans="1:26" s="21" customFormat="1" ht="20.45" customHeight="1" x14ac:dyDescent="0.2">
      <c r="A45" s="257" t="s">
        <v>244</v>
      </c>
      <c r="B45" s="258"/>
      <c r="C45" s="365"/>
      <c r="D45" s="436"/>
      <c r="E45" s="259"/>
      <c r="F45" s="436">
        <f>F9+F17+F27+F31+F37+F42+F43-30</f>
        <v>900</v>
      </c>
      <c r="G45" s="444"/>
      <c r="H45" s="436">
        <f>H9+H17+H27+H31+H37+H42+H43</f>
        <v>540</v>
      </c>
      <c r="I45" s="260"/>
      <c r="J45" s="437">
        <f>J9+J17+J27+J31+J37+J42+J43</f>
        <v>60</v>
      </c>
      <c r="K45" s="437">
        <f>K9+K17+K27+K31+K37+K42+K43</f>
        <v>120</v>
      </c>
      <c r="L45" s="437">
        <f>L9+L17+L27+L31+L37+L42+L43</f>
        <v>120</v>
      </c>
      <c r="M45" s="437">
        <f>M9+M17+M27+M31+M37+M42+M43</f>
        <v>60</v>
      </c>
      <c r="N45" s="261"/>
      <c r="O45" s="653">
        <f>SUM(O9:P9,O17:P17,O27:P27,O31:P31,O37:P37, O42:P42,O43:P43)</f>
        <v>300</v>
      </c>
      <c r="P45" s="654"/>
      <c r="Q45" s="654">
        <f>SUM(,Q9:R9,Q17:R17,Q27:R27,Q31:R31,Q37:R37,Q42:R42:Q43:R43)</f>
        <v>265</v>
      </c>
      <c r="R45" s="655"/>
      <c r="S45" s="653">
        <f>SUM(S9+T9,S27:T27,S31:T31:S37:T37,S42:T42,S43:T43-30)</f>
        <v>110</v>
      </c>
      <c r="T45" s="654"/>
      <c r="U45" s="654">
        <f>SUM(U9:V9,U17:V17,U27:V27,U31:V31,U37:V37,U42:V42,U43:V43)</f>
        <v>75</v>
      </c>
      <c r="V45" s="655"/>
      <c r="W45" s="653">
        <f>SUM(W9:X9,W17:X17,W27:X27,W31:X31,W37:X37,W42:X42,W43:X44)</f>
        <v>75</v>
      </c>
      <c r="X45" s="654"/>
      <c r="Y45" s="716">
        <f>Y27+Z27+Y37+Z37+Y43</f>
        <v>75</v>
      </c>
      <c r="Z45" s="717"/>
    </row>
    <row r="46" spans="1:26" s="21" customFormat="1" ht="20.45" customHeight="1" x14ac:dyDescent="0.2">
      <c r="A46" s="257" t="s">
        <v>245</v>
      </c>
      <c r="B46" s="501"/>
      <c r="C46" s="502"/>
      <c r="D46" s="445"/>
      <c r="E46" s="441"/>
      <c r="F46" s="445">
        <f>F26</f>
        <v>30</v>
      </c>
      <c r="G46" s="439">
        <f>G26</f>
        <v>3</v>
      </c>
      <c r="H46" s="445"/>
      <c r="I46" s="262"/>
      <c r="J46" s="438"/>
      <c r="K46" s="438"/>
      <c r="L46" s="438"/>
      <c r="M46" s="438"/>
      <c r="N46" s="439">
        <f>N26</f>
        <v>30</v>
      </c>
      <c r="O46" s="532"/>
      <c r="P46" s="561"/>
      <c r="Q46" s="561"/>
      <c r="R46" s="534"/>
      <c r="S46" s="532">
        <f>T26</f>
        <v>30</v>
      </c>
      <c r="T46" s="561"/>
      <c r="U46" s="561"/>
      <c r="V46" s="534"/>
      <c r="W46" s="532"/>
      <c r="X46" s="561"/>
      <c r="Y46" s="620"/>
      <c r="Z46" s="621"/>
    </row>
    <row r="47" spans="1:26" s="5" customFormat="1" ht="12.95" customHeight="1" thickBot="1" x14ac:dyDescent="0.25">
      <c r="A47" s="263" t="s">
        <v>65</v>
      </c>
      <c r="B47" s="264"/>
      <c r="C47" s="366"/>
      <c r="D47" s="357"/>
      <c r="E47" s="266"/>
      <c r="F47" s="267"/>
      <c r="G47" s="266">
        <f>G9+G17+G27+G31+G37+G42+G43+G44</f>
        <v>87</v>
      </c>
      <c r="H47" s="267"/>
      <c r="I47" s="262"/>
      <c r="J47" s="265"/>
      <c r="K47" s="265"/>
      <c r="L47" s="265"/>
      <c r="M47" s="265"/>
      <c r="N47" s="266"/>
      <c r="O47" s="532">
        <f>SUM(G22,G18:G20,G10:G12,G32,G34,G36)</f>
        <v>30</v>
      </c>
      <c r="P47" s="561"/>
      <c r="Q47" s="561">
        <f>SUM(G21,G13,G23,G24,G14,G15,G33,G35,G25)</f>
        <v>27</v>
      </c>
      <c r="R47" s="534"/>
      <c r="S47" s="532">
        <f>SUM(G38,G29,G16,G26)</f>
        <v>10</v>
      </c>
      <c r="T47" s="561"/>
      <c r="U47" s="561">
        <f>SUM(G28,G39)</f>
        <v>3</v>
      </c>
      <c r="V47" s="534"/>
      <c r="W47" s="532">
        <f>SUM(G40,G42:G43)</f>
        <v>7</v>
      </c>
      <c r="X47" s="561"/>
      <c r="Y47" s="620">
        <f>SUM(G41,G30,G44)</f>
        <v>10</v>
      </c>
      <c r="Z47" s="621"/>
    </row>
    <row r="48" spans="1:26" s="5" customFormat="1" ht="12.95" customHeight="1" x14ac:dyDescent="0.2">
      <c r="A48" s="372"/>
      <c r="B48" s="373"/>
      <c r="C48" s="373"/>
      <c r="D48" s="374"/>
      <c r="E48" s="374"/>
      <c r="F48" s="374"/>
      <c r="G48" s="374"/>
      <c r="H48" s="374"/>
      <c r="I48" s="376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7"/>
      <c r="Z48" s="491"/>
    </row>
    <row r="49" spans="1:30" s="1" customFormat="1" ht="12.95" customHeight="1" thickBot="1" x14ac:dyDescent="0.25">
      <c r="A49" s="379"/>
      <c r="B49" s="380"/>
      <c r="C49" s="380"/>
      <c r="D49" s="381"/>
      <c r="E49" s="381"/>
      <c r="F49" s="381"/>
      <c r="G49" s="381"/>
      <c r="H49" s="381"/>
      <c r="I49" s="382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3"/>
      <c r="Z49" s="492"/>
    </row>
    <row r="50" spans="1:30" s="1" customFormat="1" ht="12.95" customHeight="1" x14ac:dyDescent="0.2">
      <c r="A50" s="678" t="s">
        <v>154</v>
      </c>
      <c r="B50" s="666" t="s">
        <v>152</v>
      </c>
      <c r="C50" s="673" t="s">
        <v>94</v>
      </c>
      <c r="D50" s="676" t="s">
        <v>0</v>
      </c>
      <c r="E50" s="677"/>
      <c r="F50" s="607" t="s">
        <v>48</v>
      </c>
      <c r="G50" s="610" t="s">
        <v>1</v>
      </c>
      <c r="H50" s="663" t="s">
        <v>2</v>
      </c>
      <c r="I50" s="664"/>
      <c r="J50" s="664"/>
      <c r="K50" s="664"/>
      <c r="L50" s="664"/>
      <c r="M50" s="664"/>
      <c r="N50" s="665"/>
      <c r="O50" s="659" t="s">
        <v>140</v>
      </c>
      <c r="P50" s="660"/>
      <c r="Q50" s="660"/>
      <c r="R50" s="661"/>
      <c r="S50" s="659" t="s">
        <v>141</v>
      </c>
      <c r="T50" s="660"/>
      <c r="U50" s="660"/>
      <c r="V50" s="661"/>
      <c r="W50" s="659" t="s">
        <v>142</v>
      </c>
      <c r="X50" s="660"/>
      <c r="Y50" s="660"/>
      <c r="Z50" s="661"/>
    </row>
    <row r="51" spans="1:30" s="1" customFormat="1" ht="24.95" customHeight="1" x14ac:dyDescent="0.2">
      <c r="A51" s="679"/>
      <c r="B51" s="667"/>
      <c r="C51" s="674"/>
      <c r="D51" s="681" t="s">
        <v>143</v>
      </c>
      <c r="E51" s="656" t="s">
        <v>10</v>
      </c>
      <c r="F51" s="608"/>
      <c r="G51" s="611"/>
      <c r="H51" s="619" t="s">
        <v>3</v>
      </c>
      <c r="I51" s="620" t="s">
        <v>4</v>
      </c>
      <c r="J51" s="620" t="s">
        <v>5</v>
      </c>
      <c r="K51" s="620"/>
      <c r="L51" s="620" t="s">
        <v>7</v>
      </c>
      <c r="M51" s="620" t="s">
        <v>8</v>
      </c>
      <c r="N51" s="621" t="s">
        <v>9</v>
      </c>
      <c r="O51" s="619" t="s">
        <v>11</v>
      </c>
      <c r="P51" s="620"/>
      <c r="Q51" s="620" t="s">
        <v>12</v>
      </c>
      <c r="R51" s="621"/>
      <c r="S51" s="619" t="s">
        <v>13</v>
      </c>
      <c r="T51" s="620"/>
      <c r="U51" s="620" t="s">
        <v>14</v>
      </c>
      <c r="V51" s="621"/>
      <c r="W51" s="619" t="s">
        <v>15</v>
      </c>
      <c r="X51" s="620"/>
      <c r="Y51" s="620" t="s">
        <v>16</v>
      </c>
      <c r="Z51" s="621"/>
    </row>
    <row r="52" spans="1:30" ht="12.95" customHeight="1" thickBot="1" x14ac:dyDescent="0.25">
      <c r="A52" s="680"/>
      <c r="B52" s="668"/>
      <c r="C52" s="675"/>
      <c r="D52" s="682"/>
      <c r="E52" s="657"/>
      <c r="F52" s="609"/>
      <c r="G52" s="612"/>
      <c r="H52" s="658"/>
      <c r="I52" s="640"/>
      <c r="J52" s="254" t="s">
        <v>6</v>
      </c>
      <c r="K52" s="254" t="s">
        <v>3</v>
      </c>
      <c r="L52" s="640"/>
      <c r="M52" s="640"/>
      <c r="N52" s="641"/>
      <c r="O52" s="255" t="s">
        <v>17</v>
      </c>
      <c r="P52" s="254" t="s">
        <v>5</v>
      </c>
      <c r="Q52" s="254" t="s">
        <v>17</v>
      </c>
      <c r="R52" s="256" t="s">
        <v>5</v>
      </c>
      <c r="S52" s="255" t="s">
        <v>17</v>
      </c>
      <c r="T52" s="254" t="s">
        <v>5</v>
      </c>
      <c r="U52" s="254" t="s">
        <v>17</v>
      </c>
      <c r="V52" s="256" t="s">
        <v>5</v>
      </c>
      <c r="W52" s="434" t="s">
        <v>17</v>
      </c>
      <c r="X52" s="431" t="s">
        <v>5</v>
      </c>
      <c r="Y52" s="431" t="s">
        <v>17</v>
      </c>
      <c r="Z52" s="442" t="s">
        <v>5</v>
      </c>
      <c r="AA52" s="11"/>
      <c r="AB52" s="11"/>
      <c r="AC52" s="11"/>
      <c r="AD52" s="11"/>
    </row>
    <row r="53" spans="1:30" ht="12.95" customHeight="1" x14ac:dyDescent="0.2">
      <c r="A53" s="227" t="s">
        <v>243</v>
      </c>
      <c r="B53" s="228"/>
      <c r="C53" s="230"/>
      <c r="D53" s="228"/>
      <c r="E53" s="230"/>
      <c r="F53" s="228">
        <f>SUM(F54:F66)</f>
        <v>230</v>
      </c>
      <c r="G53" s="230">
        <f>SUM(G54:G66)</f>
        <v>24</v>
      </c>
      <c r="H53" s="228">
        <f>SUM(H54:H66)</f>
        <v>115</v>
      </c>
      <c r="I53" s="229"/>
      <c r="J53" s="229">
        <f>(J59+J61+J62+J63+J64)</f>
        <v>80</v>
      </c>
      <c r="K53" s="229">
        <f>K57+K58</f>
        <v>35</v>
      </c>
      <c r="L53" s="231"/>
      <c r="M53" s="231"/>
      <c r="N53" s="232"/>
      <c r="O53" s="233"/>
      <c r="P53" s="234"/>
      <c r="Q53" s="234">
        <f>SUM(Q55)</f>
        <v>30</v>
      </c>
      <c r="R53" s="235"/>
      <c r="S53" s="233">
        <f>S54+S56</f>
        <v>35</v>
      </c>
      <c r="T53" s="234">
        <f>T57+T58</f>
        <v>35</v>
      </c>
      <c r="U53" s="234"/>
      <c r="V53" s="235"/>
      <c r="W53" s="233"/>
      <c r="X53" s="236">
        <f>X59</f>
        <v>20</v>
      </c>
      <c r="Y53" s="236">
        <f>Y60+Y65+Y66</f>
        <v>50</v>
      </c>
      <c r="Z53" s="481">
        <f>Z61+Z62+Z63+Z64</f>
        <v>60</v>
      </c>
      <c r="AA53" s="11"/>
      <c r="AB53" s="11"/>
      <c r="AC53" s="11"/>
      <c r="AD53" s="11"/>
    </row>
    <row r="54" spans="1:30" s="21" customFormat="1" ht="12.95" customHeight="1" x14ac:dyDescent="0.2">
      <c r="A54" s="208" t="s">
        <v>84</v>
      </c>
      <c r="B54" s="129" t="s">
        <v>167</v>
      </c>
      <c r="C54" s="349" t="s">
        <v>125</v>
      </c>
      <c r="D54" s="346" t="s">
        <v>23</v>
      </c>
      <c r="E54" s="130"/>
      <c r="F54" s="129">
        <v>20</v>
      </c>
      <c r="G54" s="130">
        <v>2</v>
      </c>
      <c r="H54" s="129">
        <v>20</v>
      </c>
      <c r="I54" s="2"/>
      <c r="J54" s="127"/>
      <c r="K54" s="127"/>
      <c r="L54" s="127"/>
      <c r="M54" s="127"/>
      <c r="N54" s="130"/>
      <c r="O54" s="123"/>
      <c r="P54" s="125"/>
      <c r="Q54" s="125"/>
      <c r="R54" s="124"/>
      <c r="S54" s="123">
        <v>20</v>
      </c>
      <c r="T54" s="125"/>
      <c r="U54" s="125"/>
      <c r="V54" s="124"/>
      <c r="W54" s="415"/>
      <c r="X54" s="430"/>
      <c r="Y54" s="416"/>
      <c r="Z54" s="464"/>
    </row>
    <row r="55" spans="1:30" s="21" customFormat="1" ht="13.5" customHeight="1" x14ac:dyDescent="0.2">
      <c r="A55" s="208" t="s">
        <v>32</v>
      </c>
      <c r="B55" s="129" t="s">
        <v>168</v>
      </c>
      <c r="C55" s="349" t="s">
        <v>124</v>
      </c>
      <c r="D55" s="346"/>
      <c r="E55" s="68" t="s">
        <v>23</v>
      </c>
      <c r="F55" s="169">
        <v>30</v>
      </c>
      <c r="G55" s="172">
        <v>3</v>
      </c>
      <c r="H55" s="169">
        <v>30</v>
      </c>
      <c r="I55" s="170"/>
      <c r="J55" s="170"/>
      <c r="K55" s="170"/>
      <c r="L55" s="86"/>
      <c r="M55" s="170"/>
      <c r="N55" s="172"/>
      <c r="O55" s="171"/>
      <c r="P55" s="14"/>
      <c r="Q55" s="173">
        <v>30</v>
      </c>
      <c r="R55" s="15"/>
      <c r="S55" s="30"/>
      <c r="T55" s="14"/>
      <c r="U55" s="14"/>
      <c r="V55" s="15"/>
      <c r="W55" s="30"/>
      <c r="X55" s="10"/>
      <c r="Y55" s="10"/>
      <c r="Z55" s="483"/>
    </row>
    <row r="56" spans="1:30" s="6" customFormat="1" ht="12.95" customHeight="1" x14ac:dyDescent="0.2">
      <c r="A56" s="212" t="s">
        <v>83</v>
      </c>
      <c r="B56" s="132" t="s">
        <v>169</v>
      </c>
      <c r="C56" s="341" t="s">
        <v>125</v>
      </c>
      <c r="D56" s="345" t="s">
        <v>23</v>
      </c>
      <c r="E56" s="76"/>
      <c r="F56" s="84">
        <v>15</v>
      </c>
      <c r="G56" s="76">
        <v>1</v>
      </c>
      <c r="H56" s="84">
        <v>15</v>
      </c>
      <c r="I56" s="32"/>
      <c r="J56" s="81"/>
      <c r="K56" s="81"/>
      <c r="L56" s="81"/>
      <c r="M56" s="81"/>
      <c r="N56" s="76"/>
      <c r="O56" s="57"/>
      <c r="P56" s="60"/>
      <c r="Q56" s="60"/>
      <c r="R56" s="59"/>
      <c r="S56" s="73">
        <v>15</v>
      </c>
      <c r="T56" s="54"/>
      <c r="U56" s="54"/>
      <c r="V56" s="61"/>
      <c r="W56" s="451"/>
      <c r="X56" s="401"/>
      <c r="Y56" s="405"/>
      <c r="Z56" s="421"/>
    </row>
    <row r="57" spans="1:30" s="6" customFormat="1" ht="12.95" customHeight="1" x14ac:dyDescent="0.2">
      <c r="A57" s="208" t="s">
        <v>77</v>
      </c>
      <c r="B57" s="129" t="s">
        <v>170</v>
      </c>
      <c r="C57" s="349" t="s">
        <v>125</v>
      </c>
      <c r="D57" s="346" t="s">
        <v>23</v>
      </c>
      <c r="E57" s="120"/>
      <c r="F57" s="110">
        <v>15</v>
      </c>
      <c r="G57" s="120">
        <v>2</v>
      </c>
      <c r="H57" s="110"/>
      <c r="I57" s="2"/>
      <c r="J57" s="111"/>
      <c r="K57" s="111">
        <v>15</v>
      </c>
      <c r="L57" s="111"/>
      <c r="M57" s="111"/>
      <c r="N57" s="120"/>
      <c r="O57" s="118"/>
      <c r="P57" s="119"/>
      <c r="Q57" s="119"/>
      <c r="R57" s="122"/>
      <c r="S57" s="118"/>
      <c r="T57" s="119">
        <v>15</v>
      </c>
      <c r="U57" s="119"/>
      <c r="V57" s="122"/>
      <c r="W57" s="415"/>
      <c r="X57" s="430"/>
      <c r="Y57" s="416"/>
      <c r="Z57" s="464"/>
    </row>
    <row r="58" spans="1:30" s="6" customFormat="1" ht="12.95" customHeight="1" x14ac:dyDescent="0.2">
      <c r="A58" s="208" t="s">
        <v>114</v>
      </c>
      <c r="B58" s="129" t="s">
        <v>171</v>
      </c>
      <c r="C58" s="349" t="s">
        <v>125</v>
      </c>
      <c r="D58" s="346" t="s">
        <v>23</v>
      </c>
      <c r="E58" s="92"/>
      <c r="F58" s="90">
        <v>20</v>
      </c>
      <c r="G58" s="92">
        <v>2</v>
      </c>
      <c r="H58" s="90"/>
      <c r="I58" s="2"/>
      <c r="J58" s="91"/>
      <c r="K58" s="91">
        <v>20</v>
      </c>
      <c r="L58" s="91"/>
      <c r="M58" s="91"/>
      <c r="N58" s="92"/>
      <c r="O58" s="94"/>
      <c r="P58" s="95"/>
      <c r="Q58" s="95"/>
      <c r="R58" s="96"/>
      <c r="S58" s="94"/>
      <c r="T58" s="95">
        <v>20</v>
      </c>
      <c r="U58" s="95"/>
      <c r="V58" s="96"/>
      <c r="W58" s="415"/>
      <c r="X58" s="430"/>
      <c r="Y58" s="416"/>
      <c r="Z58" s="464"/>
    </row>
    <row r="59" spans="1:30" s="6" customFormat="1" ht="12.95" customHeight="1" x14ac:dyDescent="0.2">
      <c r="A59" s="208" t="s">
        <v>115</v>
      </c>
      <c r="B59" s="149" t="s">
        <v>172</v>
      </c>
      <c r="C59" s="349" t="s">
        <v>125</v>
      </c>
      <c r="D59" s="346" t="s">
        <v>23</v>
      </c>
      <c r="E59" s="152"/>
      <c r="F59" s="149">
        <v>20</v>
      </c>
      <c r="G59" s="152">
        <v>2</v>
      </c>
      <c r="H59" s="149"/>
      <c r="I59" s="2"/>
      <c r="J59" s="151">
        <v>20</v>
      </c>
      <c r="K59" s="151"/>
      <c r="L59" s="151"/>
      <c r="M59" s="151"/>
      <c r="N59" s="152"/>
      <c r="O59" s="150"/>
      <c r="P59" s="153"/>
      <c r="Q59" s="153"/>
      <c r="R59" s="154"/>
      <c r="S59" s="150"/>
      <c r="T59" s="153"/>
      <c r="U59" s="153"/>
      <c r="V59" s="154"/>
      <c r="W59" s="415"/>
      <c r="X59" s="430">
        <v>20</v>
      </c>
      <c r="Y59" s="416"/>
      <c r="Z59" s="464"/>
    </row>
    <row r="60" spans="1:30" s="21" customFormat="1" ht="21" customHeight="1" x14ac:dyDescent="0.2">
      <c r="A60" s="413" t="s">
        <v>43</v>
      </c>
      <c r="B60" s="408" t="s">
        <v>173</v>
      </c>
      <c r="C60" s="410" t="s">
        <v>124</v>
      </c>
      <c r="D60" s="408"/>
      <c r="E60" s="410" t="s">
        <v>23</v>
      </c>
      <c r="F60" s="408">
        <v>20</v>
      </c>
      <c r="G60" s="410">
        <v>2</v>
      </c>
      <c r="H60" s="408">
        <v>20</v>
      </c>
      <c r="I60" s="37"/>
      <c r="J60" s="426"/>
      <c r="K60" s="426"/>
      <c r="L60" s="426"/>
      <c r="M60" s="426"/>
      <c r="N60" s="410"/>
      <c r="O60" s="467"/>
      <c r="P60" s="402"/>
      <c r="Q60" s="402"/>
      <c r="R60" s="404"/>
      <c r="S60" s="467"/>
      <c r="T60" s="402"/>
      <c r="U60" s="402"/>
      <c r="V60" s="404"/>
      <c r="W60" s="467"/>
      <c r="X60" s="402"/>
      <c r="Y60" s="406">
        <v>20</v>
      </c>
      <c r="Z60" s="422"/>
    </row>
    <row r="61" spans="1:30" s="3" customFormat="1" ht="11.45" customHeight="1" x14ac:dyDescent="0.2">
      <c r="A61" s="428" t="s">
        <v>44</v>
      </c>
      <c r="B61" s="417" t="s">
        <v>174</v>
      </c>
      <c r="C61" s="429" t="s">
        <v>124</v>
      </c>
      <c r="D61" s="417"/>
      <c r="E61" s="429" t="s">
        <v>23</v>
      </c>
      <c r="F61" s="417">
        <v>15</v>
      </c>
      <c r="G61" s="429">
        <v>2</v>
      </c>
      <c r="H61" s="417"/>
      <c r="I61" s="2"/>
      <c r="J61" s="418">
        <v>15</v>
      </c>
      <c r="K61" s="418"/>
      <c r="L61" s="418"/>
      <c r="M61" s="418"/>
      <c r="N61" s="429"/>
      <c r="O61" s="415"/>
      <c r="P61" s="430"/>
      <c r="Q61" s="430"/>
      <c r="R61" s="419"/>
      <c r="S61" s="415"/>
      <c r="T61" s="430"/>
      <c r="U61" s="430"/>
      <c r="V61" s="419"/>
      <c r="W61" s="415"/>
      <c r="X61" s="430"/>
      <c r="Y61" s="416"/>
      <c r="Z61" s="464">
        <v>15</v>
      </c>
    </row>
    <row r="62" spans="1:30" s="3" customFormat="1" ht="11.25" customHeight="1" x14ac:dyDescent="0.2">
      <c r="A62" s="428" t="s">
        <v>45</v>
      </c>
      <c r="B62" s="417" t="s">
        <v>175</v>
      </c>
      <c r="C62" s="429" t="s">
        <v>124</v>
      </c>
      <c r="D62" s="417"/>
      <c r="E62" s="429" t="s">
        <v>23</v>
      </c>
      <c r="F62" s="417">
        <v>15</v>
      </c>
      <c r="G62" s="429">
        <v>2</v>
      </c>
      <c r="H62" s="417"/>
      <c r="I62" s="2"/>
      <c r="J62" s="418">
        <v>15</v>
      </c>
      <c r="K62" s="418"/>
      <c r="L62" s="418"/>
      <c r="M62" s="418"/>
      <c r="N62" s="429"/>
      <c r="O62" s="415"/>
      <c r="P62" s="430"/>
      <c r="Q62" s="430"/>
      <c r="R62" s="419"/>
      <c r="S62" s="415"/>
      <c r="T62" s="430"/>
      <c r="U62" s="430"/>
      <c r="V62" s="419"/>
      <c r="W62" s="415"/>
      <c r="X62" s="430"/>
      <c r="Y62" s="416"/>
      <c r="Z62" s="464">
        <v>15</v>
      </c>
    </row>
    <row r="63" spans="1:30" s="3" customFormat="1" ht="12" customHeight="1" x14ac:dyDescent="0.2">
      <c r="A63" s="428" t="s">
        <v>46</v>
      </c>
      <c r="B63" s="417" t="s">
        <v>249</v>
      </c>
      <c r="C63" s="429" t="s">
        <v>124</v>
      </c>
      <c r="D63" s="417"/>
      <c r="E63" s="429" t="s">
        <v>23</v>
      </c>
      <c r="F63" s="417">
        <v>15</v>
      </c>
      <c r="G63" s="429">
        <v>2</v>
      </c>
      <c r="H63" s="417"/>
      <c r="I63" s="2"/>
      <c r="J63" s="418">
        <v>15</v>
      </c>
      <c r="K63" s="418"/>
      <c r="L63" s="418"/>
      <c r="M63" s="418"/>
      <c r="N63" s="429"/>
      <c r="O63" s="415"/>
      <c r="P63" s="430"/>
      <c r="Q63" s="430"/>
      <c r="R63" s="419"/>
      <c r="S63" s="415"/>
      <c r="T63" s="430"/>
      <c r="U63" s="430"/>
      <c r="V63" s="419"/>
      <c r="W63" s="415"/>
      <c r="X63" s="430"/>
      <c r="Y63" s="416"/>
      <c r="Z63" s="464">
        <v>15</v>
      </c>
    </row>
    <row r="64" spans="1:30" s="5" customFormat="1" ht="12.95" customHeight="1" x14ac:dyDescent="0.2">
      <c r="A64" s="411" t="s">
        <v>68</v>
      </c>
      <c r="B64" s="420" t="s">
        <v>250</v>
      </c>
      <c r="C64" s="414" t="s">
        <v>124</v>
      </c>
      <c r="D64" s="420"/>
      <c r="E64" s="414" t="s">
        <v>23</v>
      </c>
      <c r="F64" s="420">
        <v>15</v>
      </c>
      <c r="G64" s="414">
        <v>2</v>
      </c>
      <c r="H64" s="451"/>
      <c r="I64" s="405"/>
      <c r="J64" s="401">
        <v>15</v>
      </c>
      <c r="K64" s="401"/>
      <c r="L64" s="401"/>
      <c r="M64" s="401"/>
      <c r="N64" s="421"/>
      <c r="O64" s="135"/>
      <c r="P64" s="401"/>
      <c r="Q64" s="401"/>
      <c r="R64" s="403"/>
      <c r="S64" s="451"/>
      <c r="T64" s="401"/>
      <c r="U64" s="401"/>
      <c r="V64" s="403"/>
      <c r="W64" s="451"/>
      <c r="X64" s="401"/>
      <c r="Y64" s="405"/>
      <c r="Z64" s="421">
        <v>15</v>
      </c>
    </row>
    <row r="65" spans="1:26" s="3" customFormat="1" ht="12.95" customHeight="1" x14ac:dyDescent="0.2">
      <c r="A65" s="425" t="s">
        <v>119</v>
      </c>
      <c r="B65" s="461" t="s">
        <v>251</v>
      </c>
      <c r="C65" s="462" t="s">
        <v>124</v>
      </c>
      <c r="D65" s="461"/>
      <c r="E65" s="462" t="s">
        <v>23</v>
      </c>
      <c r="F65" s="461">
        <v>15</v>
      </c>
      <c r="G65" s="462">
        <v>1</v>
      </c>
      <c r="H65" s="415">
        <v>15</v>
      </c>
      <c r="I65" s="416"/>
      <c r="J65" s="430"/>
      <c r="K65" s="430"/>
      <c r="L65" s="430"/>
      <c r="M65" s="430"/>
      <c r="N65" s="464"/>
      <c r="O65" s="465"/>
      <c r="P65" s="430"/>
      <c r="Q65" s="430"/>
      <c r="R65" s="419"/>
      <c r="S65" s="415"/>
      <c r="T65" s="430"/>
      <c r="U65" s="430"/>
      <c r="V65" s="419"/>
      <c r="W65" s="415"/>
      <c r="X65" s="430"/>
      <c r="Y65" s="416">
        <v>15</v>
      </c>
      <c r="Z65" s="464"/>
    </row>
    <row r="66" spans="1:26" s="19" customFormat="1" ht="12.95" customHeight="1" thickBot="1" x14ac:dyDescent="0.25">
      <c r="A66" s="428" t="s">
        <v>123</v>
      </c>
      <c r="B66" s="417" t="s">
        <v>252</v>
      </c>
      <c r="C66" s="429" t="s">
        <v>124</v>
      </c>
      <c r="D66" s="417"/>
      <c r="E66" s="429" t="s">
        <v>23</v>
      </c>
      <c r="F66" s="417">
        <v>15</v>
      </c>
      <c r="G66" s="429">
        <v>1</v>
      </c>
      <c r="H66" s="417">
        <v>15</v>
      </c>
      <c r="I66" s="2"/>
      <c r="J66" s="418"/>
      <c r="K66" s="418"/>
      <c r="L66" s="418"/>
      <c r="M66" s="418"/>
      <c r="N66" s="429"/>
      <c r="O66" s="415"/>
      <c r="P66" s="430"/>
      <c r="Q66" s="430"/>
      <c r="R66" s="419"/>
      <c r="S66" s="415"/>
      <c r="T66" s="430"/>
      <c r="U66" s="430"/>
      <c r="V66" s="419"/>
      <c r="W66" s="415"/>
      <c r="X66" s="430"/>
      <c r="Y66" s="416">
        <v>15</v>
      </c>
      <c r="Z66" s="464"/>
    </row>
    <row r="67" spans="1:26" s="19" customFormat="1" ht="12.95" customHeight="1" x14ac:dyDescent="0.2">
      <c r="A67" s="237" t="s">
        <v>239</v>
      </c>
      <c r="B67" s="238"/>
      <c r="C67" s="239"/>
      <c r="D67" s="249"/>
      <c r="E67" s="239"/>
      <c r="F67" s="238">
        <f>SUM(F68:F72)</f>
        <v>125</v>
      </c>
      <c r="G67" s="239">
        <f>SUM(G68:G72)</f>
        <v>13</v>
      </c>
      <c r="H67" s="238">
        <f>SUM(H68:H72)</f>
        <v>30</v>
      </c>
      <c r="I67" s="240"/>
      <c r="J67" s="240"/>
      <c r="K67" s="240">
        <f>K68+K70</f>
        <v>45</v>
      </c>
      <c r="L67" s="241"/>
      <c r="M67" s="240"/>
      <c r="N67" s="239">
        <f>N72</f>
        <v>50</v>
      </c>
      <c r="O67" s="238"/>
      <c r="P67" s="240"/>
      <c r="Q67" s="240"/>
      <c r="R67" s="239"/>
      <c r="S67" s="238">
        <f>S68</f>
        <v>15</v>
      </c>
      <c r="T67" s="240">
        <f>T68</f>
        <v>15</v>
      </c>
      <c r="U67" s="240">
        <f>U70</f>
        <v>15</v>
      </c>
      <c r="V67" s="239">
        <f>V70</f>
        <v>30</v>
      </c>
      <c r="W67" s="238"/>
      <c r="X67" s="242">
        <f>X72</f>
        <v>50</v>
      </c>
      <c r="Y67" s="242"/>
      <c r="Z67" s="485"/>
    </row>
    <row r="68" spans="1:26" s="3" customFormat="1" ht="12.95" customHeight="1" x14ac:dyDescent="0.2">
      <c r="A68" s="542" t="s">
        <v>232</v>
      </c>
      <c r="B68" s="604" t="s">
        <v>176</v>
      </c>
      <c r="C68" s="549" t="s">
        <v>125</v>
      </c>
      <c r="D68" s="547" t="s">
        <v>72</v>
      </c>
      <c r="E68" s="549"/>
      <c r="F68" s="604">
        <v>30</v>
      </c>
      <c r="G68" s="16">
        <v>2</v>
      </c>
      <c r="H68" s="604">
        <v>15</v>
      </c>
      <c r="I68" s="595"/>
      <c r="J68" s="597"/>
      <c r="K68" s="597">
        <v>15</v>
      </c>
      <c r="L68" s="597"/>
      <c r="M68" s="597"/>
      <c r="N68" s="549"/>
      <c r="O68" s="512"/>
      <c r="P68" s="514"/>
      <c r="Q68" s="514"/>
      <c r="R68" s="510"/>
      <c r="S68" s="512">
        <v>15</v>
      </c>
      <c r="T68" s="514">
        <v>15</v>
      </c>
      <c r="U68" s="514"/>
      <c r="V68" s="510"/>
      <c r="W68" s="512"/>
      <c r="X68" s="514"/>
      <c r="Y68" s="516"/>
      <c r="Z68" s="518"/>
    </row>
    <row r="69" spans="1:26" s="3" customFormat="1" ht="12.95" customHeight="1" x14ac:dyDescent="0.2">
      <c r="A69" s="543"/>
      <c r="B69" s="605"/>
      <c r="C69" s="548"/>
      <c r="D69" s="546"/>
      <c r="E69" s="548"/>
      <c r="F69" s="605"/>
      <c r="G69" s="193">
        <v>2</v>
      </c>
      <c r="H69" s="605"/>
      <c r="I69" s="594"/>
      <c r="J69" s="596"/>
      <c r="K69" s="596"/>
      <c r="L69" s="596"/>
      <c r="M69" s="596"/>
      <c r="N69" s="548"/>
      <c r="O69" s="513"/>
      <c r="P69" s="515"/>
      <c r="Q69" s="515"/>
      <c r="R69" s="511"/>
      <c r="S69" s="513"/>
      <c r="T69" s="515"/>
      <c r="U69" s="515"/>
      <c r="V69" s="511"/>
      <c r="W69" s="513"/>
      <c r="X69" s="515"/>
      <c r="Y69" s="517"/>
      <c r="Z69" s="519"/>
    </row>
    <row r="70" spans="1:26" s="3" customFormat="1" ht="12.95" customHeight="1" x14ac:dyDescent="0.2">
      <c r="A70" s="542" t="s">
        <v>231</v>
      </c>
      <c r="B70" s="604" t="s">
        <v>177</v>
      </c>
      <c r="C70" s="549" t="s">
        <v>125</v>
      </c>
      <c r="D70" s="604"/>
      <c r="E70" s="549" t="s">
        <v>24</v>
      </c>
      <c r="F70" s="604">
        <v>45</v>
      </c>
      <c r="G70" s="16">
        <v>2</v>
      </c>
      <c r="H70" s="604">
        <v>15</v>
      </c>
      <c r="I70" s="595"/>
      <c r="J70" s="597"/>
      <c r="K70" s="597">
        <v>30</v>
      </c>
      <c r="L70" s="597"/>
      <c r="M70" s="597"/>
      <c r="N70" s="549"/>
      <c r="O70" s="512"/>
      <c r="P70" s="514"/>
      <c r="Q70" s="514"/>
      <c r="R70" s="510"/>
      <c r="S70" s="512"/>
      <c r="T70" s="514"/>
      <c r="U70" s="514">
        <v>15</v>
      </c>
      <c r="V70" s="510">
        <v>30</v>
      </c>
      <c r="W70" s="512"/>
      <c r="X70" s="514"/>
      <c r="Y70" s="516"/>
      <c r="Z70" s="518"/>
    </row>
    <row r="71" spans="1:26" s="3" customFormat="1" ht="12.95" customHeight="1" x14ac:dyDescent="0.2">
      <c r="A71" s="543"/>
      <c r="B71" s="605"/>
      <c r="C71" s="548"/>
      <c r="D71" s="605"/>
      <c r="E71" s="548"/>
      <c r="F71" s="605"/>
      <c r="G71" s="394">
        <v>3</v>
      </c>
      <c r="H71" s="605"/>
      <c r="I71" s="594"/>
      <c r="J71" s="596"/>
      <c r="K71" s="596"/>
      <c r="L71" s="596"/>
      <c r="M71" s="596"/>
      <c r="N71" s="548"/>
      <c r="O71" s="513"/>
      <c r="P71" s="515"/>
      <c r="Q71" s="515"/>
      <c r="R71" s="511"/>
      <c r="S71" s="513"/>
      <c r="T71" s="515"/>
      <c r="U71" s="515"/>
      <c r="V71" s="511"/>
      <c r="W71" s="513"/>
      <c r="X71" s="515"/>
      <c r="Y71" s="517"/>
      <c r="Z71" s="519"/>
    </row>
    <row r="72" spans="1:26" s="21" customFormat="1" ht="12.95" customHeight="1" thickBot="1" x14ac:dyDescent="0.25">
      <c r="A72" s="208" t="s">
        <v>87</v>
      </c>
      <c r="B72" s="129" t="s">
        <v>178</v>
      </c>
      <c r="C72" s="349" t="s">
        <v>126</v>
      </c>
      <c r="D72" s="346" t="s">
        <v>19</v>
      </c>
      <c r="E72" s="120"/>
      <c r="F72" s="110">
        <v>50</v>
      </c>
      <c r="G72" s="120">
        <v>4</v>
      </c>
      <c r="H72" s="110"/>
      <c r="I72" s="2"/>
      <c r="J72" s="111"/>
      <c r="K72" s="111"/>
      <c r="L72" s="111"/>
      <c r="M72" s="111"/>
      <c r="N72" s="120">
        <v>50</v>
      </c>
      <c r="O72" s="118"/>
      <c r="P72" s="119"/>
      <c r="Q72" s="119"/>
      <c r="R72" s="122"/>
      <c r="S72" s="118"/>
      <c r="T72" s="119"/>
      <c r="U72" s="119"/>
      <c r="V72" s="122"/>
      <c r="W72" s="415"/>
      <c r="X72" s="430">
        <v>50</v>
      </c>
      <c r="Y72" s="416"/>
      <c r="Z72" s="464"/>
    </row>
    <row r="73" spans="1:26" s="5" customFormat="1" ht="12.95" customHeight="1" x14ac:dyDescent="0.2">
      <c r="A73" s="243" t="s">
        <v>224</v>
      </c>
      <c r="B73" s="238"/>
      <c r="C73" s="239"/>
      <c r="D73" s="238"/>
      <c r="E73" s="239"/>
      <c r="F73" s="238">
        <f>SUM(F74:F99)</f>
        <v>445</v>
      </c>
      <c r="G73" s="239">
        <f>SUM(G74:G99)</f>
        <v>48</v>
      </c>
      <c r="H73" s="233">
        <f>SUM(H74:H99)</f>
        <v>110</v>
      </c>
      <c r="I73" s="244">
        <f>I84</f>
        <v>30</v>
      </c>
      <c r="J73" s="234">
        <f>J74+J77+J78+J79+J80+J82+J85+J87+J89+J91+J93+J98</f>
        <v>155</v>
      </c>
      <c r="K73" s="234">
        <f>K75+K78+K76+K94+K95+K96+K97</f>
        <v>150</v>
      </c>
      <c r="L73" s="234"/>
      <c r="M73" s="234"/>
      <c r="N73" s="232"/>
      <c r="O73" s="245"/>
      <c r="P73" s="234"/>
      <c r="Q73" s="234"/>
      <c r="R73" s="235"/>
      <c r="S73" s="233">
        <f>S98</f>
        <v>20</v>
      </c>
      <c r="T73" s="234">
        <f>+T74+T77+T98</f>
        <v>60</v>
      </c>
      <c r="U73" s="234">
        <f>U78+U80+U82+U85+U87+U89</f>
        <v>75</v>
      </c>
      <c r="V73" s="235">
        <f>V75+V76+V78+V80+V82+V85+V87+V89</f>
        <v>130</v>
      </c>
      <c r="W73" s="233">
        <f>W84+W91</f>
        <v>45</v>
      </c>
      <c r="X73" s="234">
        <f>X91+X92+X93+X94+X95+X96+X97</f>
        <v>115</v>
      </c>
      <c r="Y73" s="244"/>
      <c r="Z73" s="253"/>
    </row>
    <row r="74" spans="1:26" s="3" customFormat="1" ht="12.95" customHeight="1" x14ac:dyDescent="0.2">
      <c r="A74" s="210" t="s">
        <v>129</v>
      </c>
      <c r="B74" s="191" t="s">
        <v>105</v>
      </c>
      <c r="C74" s="350" t="s">
        <v>125</v>
      </c>
      <c r="D74" s="343" t="s">
        <v>23</v>
      </c>
      <c r="E74" s="190"/>
      <c r="F74" s="191">
        <v>20</v>
      </c>
      <c r="G74" s="190">
        <v>2</v>
      </c>
      <c r="H74" s="191"/>
      <c r="I74" s="41"/>
      <c r="J74" s="189">
        <v>20</v>
      </c>
      <c r="K74" s="189"/>
      <c r="L74" s="189"/>
      <c r="M74" s="189"/>
      <c r="N74" s="190"/>
      <c r="O74" s="191"/>
      <c r="P74" s="189"/>
      <c r="Q74" s="189"/>
      <c r="R74" s="190"/>
      <c r="S74" s="191"/>
      <c r="T74" s="189">
        <v>20</v>
      </c>
      <c r="U74" s="189"/>
      <c r="V74" s="190"/>
      <c r="W74" s="415"/>
      <c r="X74" s="430"/>
      <c r="Y74" s="416"/>
      <c r="Z74" s="464"/>
    </row>
    <row r="75" spans="1:26" s="3" customFormat="1" ht="12.95" customHeight="1" x14ac:dyDescent="0.2">
      <c r="A75" s="210" t="s">
        <v>111</v>
      </c>
      <c r="B75" s="123" t="s">
        <v>118</v>
      </c>
      <c r="C75" s="350" t="s">
        <v>125</v>
      </c>
      <c r="D75" s="343"/>
      <c r="E75" s="59" t="s">
        <v>23</v>
      </c>
      <c r="F75" s="57">
        <v>20</v>
      </c>
      <c r="G75" s="59">
        <v>3</v>
      </c>
      <c r="H75" s="57"/>
      <c r="I75" s="41"/>
      <c r="J75" s="60"/>
      <c r="K75" s="60">
        <v>20</v>
      </c>
      <c r="L75" s="60"/>
      <c r="M75" s="60"/>
      <c r="N75" s="59"/>
      <c r="O75" s="57"/>
      <c r="P75" s="60"/>
      <c r="Q75" s="60"/>
      <c r="R75" s="59"/>
      <c r="S75" s="57"/>
      <c r="T75" s="60"/>
      <c r="U75" s="60"/>
      <c r="V75" s="59">
        <v>20</v>
      </c>
      <c r="W75" s="415"/>
      <c r="X75" s="430"/>
      <c r="Y75" s="416"/>
      <c r="Z75" s="464"/>
    </row>
    <row r="76" spans="1:26" s="3" customFormat="1" ht="12.95" customHeight="1" x14ac:dyDescent="0.2">
      <c r="A76" s="210" t="s">
        <v>112</v>
      </c>
      <c r="B76" s="123" t="s">
        <v>96</v>
      </c>
      <c r="C76" s="350" t="s">
        <v>125</v>
      </c>
      <c r="D76" s="343"/>
      <c r="E76" s="122" t="s">
        <v>23</v>
      </c>
      <c r="F76" s="118">
        <v>20</v>
      </c>
      <c r="G76" s="122">
        <v>2</v>
      </c>
      <c r="H76" s="118"/>
      <c r="I76" s="41"/>
      <c r="J76" s="119"/>
      <c r="K76" s="119">
        <v>20</v>
      </c>
      <c r="L76" s="119"/>
      <c r="M76" s="119"/>
      <c r="N76" s="122"/>
      <c r="O76" s="118"/>
      <c r="P76" s="119"/>
      <c r="Q76" s="119"/>
      <c r="R76" s="122"/>
      <c r="S76" s="118"/>
      <c r="T76" s="119"/>
      <c r="U76" s="119"/>
      <c r="V76" s="122">
        <v>20</v>
      </c>
      <c r="W76" s="415"/>
      <c r="X76" s="430"/>
      <c r="Y76" s="416"/>
      <c r="Z76" s="464"/>
    </row>
    <row r="77" spans="1:26" s="3" customFormat="1" ht="12.95" customHeight="1" x14ac:dyDescent="0.2">
      <c r="A77" s="211" t="s">
        <v>79</v>
      </c>
      <c r="B77" s="128" t="s">
        <v>106</v>
      </c>
      <c r="C77" s="340" t="s">
        <v>125</v>
      </c>
      <c r="D77" s="358" t="s">
        <v>23</v>
      </c>
      <c r="E77" s="93"/>
      <c r="F77" s="88">
        <v>20</v>
      </c>
      <c r="G77" s="93">
        <v>3</v>
      </c>
      <c r="H77" s="88"/>
      <c r="I77" s="40"/>
      <c r="J77" s="89">
        <v>20</v>
      </c>
      <c r="K77" s="89"/>
      <c r="L77" s="89"/>
      <c r="M77" s="89"/>
      <c r="N77" s="93"/>
      <c r="O77" s="88"/>
      <c r="P77" s="89"/>
      <c r="Q77" s="89"/>
      <c r="R77" s="93"/>
      <c r="S77" s="88"/>
      <c r="T77" s="89">
        <v>20</v>
      </c>
      <c r="U77" s="89"/>
      <c r="V77" s="93"/>
      <c r="W77" s="467"/>
      <c r="X77" s="402"/>
      <c r="Y77" s="406"/>
      <c r="Z77" s="422"/>
    </row>
    <row r="78" spans="1:26" s="6" customFormat="1" ht="12.95" customHeight="1" x14ac:dyDescent="0.2">
      <c r="A78" s="542" t="s">
        <v>236</v>
      </c>
      <c r="B78" s="546" t="s">
        <v>180</v>
      </c>
      <c r="C78" s="548" t="s">
        <v>125</v>
      </c>
      <c r="D78" s="546"/>
      <c r="E78" s="548" t="s">
        <v>72</v>
      </c>
      <c r="F78" s="546">
        <v>45</v>
      </c>
      <c r="G78" s="38">
        <v>2</v>
      </c>
      <c r="H78" s="546">
        <v>15</v>
      </c>
      <c r="I78" s="594"/>
      <c r="J78" s="596"/>
      <c r="K78" s="596">
        <v>30</v>
      </c>
      <c r="L78" s="596"/>
      <c r="M78" s="596"/>
      <c r="N78" s="548"/>
      <c r="O78" s="521"/>
      <c r="P78" s="515"/>
      <c r="Q78" s="515"/>
      <c r="R78" s="511"/>
      <c r="S78" s="521"/>
      <c r="T78" s="515"/>
      <c r="U78" s="515">
        <v>15</v>
      </c>
      <c r="V78" s="511">
        <v>30</v>
      </c>
      <c r="W78" s="521"/>
      <c r="X78" s="515"/>
      <c r="Y78" s="517"/>
      <c r="Z78" s="519"/>
    </row>
    <row r="79" spans="1:26" s="6" customFormat="1" ht="12.95" customHeight="1" x14ac:dyDescent="0.2">
      <c r="A79" s="543"/>
      <c r="B79" s="547"/>
      <c r="C79" s="549"/>
      <c r="D79" s="547"/>
      <c r="E79" s="549"/>
      <c r="F79" s="547"/>
      <c r="G79" s="77">
        <v>3</v>
      </c>
      <c r="H79" s="547"/>
      <c r="I79" s="595"/>
      <c r="J79" s="597"/>
      <c r="K79" s="597"/>
      <c r="L79" s="597"/>
      <c r="M79" s="597"/>
      <c r="N79" s="549"/>
      <c r="O79" s="522"/>
      <c r="P79" s="514"/>
      <c r="Q79" s="514"/>
      <c r="R79" s="510"/>
      <c r="S79" s="522"/>
      <c r="T79" s="514"/>
      <c r="U79" s="514"/>
      <c r="V79" s="510"/>
      <c r="W79" s="522"/>
      <c r="X79" s="514"/>
      <c r="Y79" s="516"/>
      <c r="Z79" s="518"/>
    </row>
    <row r="80" spans="1:26" s="6" customFormat="1" ht="12.95" customHeight="1" x14ac:dyDescent="0.2">
      <c r="A80" s="753" t="s">
        <v>110</v>
      </c>
      <c r="B80" s="613" t="s">
        <v>181</v>
      </c>
      <c r="C80" s="755" t="s">
        <v>125</v>
      </c>
      <c r="D80" s="602"/>
      <c r="E80" s="390" t="s">
        <v>23</v>
      </c>
      <c r="F80" s="613">
        <v>20</v>
      </c>
      <c r="G80" s="386">
        <v>1</v>
      </c>
      <c r="H80" s="613">
        <v>10</v>
      </c>
      <c r="I80" s="595"/>
      <c r="J80" s="597">
        <v>10</v>
      </c>
      <c r="K80" s="597"/>
      <c r="L80" s="597"/>
      <c r="M80" s="597"/>
      <c r="N80" s="549"/>
      <c r="O80" s="512"/>
      <c r="P80" s="514"/>
      <c r="Q80" s="514"/>
      <c r="R80" s="510"/>
      <c r="S80" s="512"/>
      <c r="T80" s="514"/>
      <c r="U80" s="514">
        <v>10</v>
      </c>
      <c r="V80" s="510">
        <v>10</v>
      </c>
      <c r="W80" s="512"/>
      <c r="X80" s="514"/>
      <c r="Y80" s="516"/>
      <c r="Z80" s="518"/>
    </row>
    <row r="81" spans="1:26" s="6" customFormat="1" ht="12.95" customHeight="1" x14ac:dyDescent="0.2">
      <c r="A81" s="754"/>
      <c r="B81" s="614"/>
      <c r="C81" s="756"/>
      <c r="D81" s="603"/>
      <c r="E81" s="392" t="s">
        <v>19</v>
      </c>
      <c r="F81" s="614"/>
      <c r="G81" s="387">
        <v>1</v>
      </c>
      <c r="H81" s="614"/>
      <c r="I81" s="594"/>
      <c r="J81" s="596"/>
      <c r="K81" s="596"/>
      <c r="L81" s="596"/>
      <c r="M81" s="596"/>
      <c r="N81" s="548"/>
      <c r="O81" s="513"/>
      <c r="P81" s="515"/>
      <c r="Q81" s="515"/>
      <c r="R81" s="511"/>
      <c r="S81" s="513"/>
      <c r="T81" s="515"/>
      <c r="U81" s="515"/>
      <c r="V81" s="511"/>
      <c r="W81" s="513"/>
      <c r="X81" s="515"/>
      <c r="Y81" s="517"/>
      <c r="Z81" s="519"/>
    </row>
    <row r="82" spans="1:26" s="6" customFormat="1" ht="12.95" customHeight="1" x14ac:dyDescent="0.2">
      <c r="A82" s="753" t="s">
        <v>136</v>
      </c>
      <c r="B82" s="613" t="s">
        <v>182</v>
      </c>
      <c r="C82" s="755" t="s">
        <v>125</v>
      </c>
      <c r="D82" s="602"/>
      <c r="E82" s="390" t="s">
        <v>23</v>
      </c>
      <c r="F82" s="613">
        <v>20</v>
      </c>
      <c r="G82" s="386">
        <v>1</v>
      </c>
      <c r="H82" s="613">
        <v>10</v>
      </c>
      <c r="I82" s="595"/>
      <c r="J82" s="597">
        <v>10</v>
      </c>
      <c r="K82" s="597"/>
      <c r="L82" s="597"/>
      <c r="M82" s="597"/>
      <c r="N82" s="549"/>
      <c r="O82" s="512"/>
      <c r="P82" s="514"/>
      <c r="Q82" s="514"/>
      <c r="R82" s="510"/>
      <c r="S82" s="512"/>
      <c r="T82" s="514"/>
      <c r="U82" s="514">
        <v>10</v>
      </c>
      <c r="V82" s="510">
        <v>10</v>
      </c>
      <c r="W82" s="512"/>
      <c r="X82" s="514"/>
      <c r="Y82" s="516"/>
      <c r="Z82" s="518"/>
    </row>
    <row r="83" spans="1:26" s="6" customFormat="1" ht="12.95" customHeight="1" x14ac:dyDescent="0.2">
      <c r="A83" s="754"/>
      <c r="B83" s="614"/>
      <c r="C83" s="756"/>
      <c r="D83" s="603"/>
      <c r="E83" s="392" t="s">
        <v>19</v>
      </c>
      <c r="F83" s="614"/>
      <c r="G83" s="387">
        <v>1</v>
      </c>
      <c r="H83" s="614"/>
      <c r="I83" s="594"/>
      <c r="J83" s="596"/>
      <c r="K83" s="596"/>
      <c r="L83" s="596"/>
      <c r="M83" s="596"/>
      <c r="N83" s="548"/>
      <c r="O83" s="513"/>
      <c r="P83" s="515"/>
      <c r="Q83" s="515"/>
      <c r="R83" s="511"/>
      <c r="S83" s="513"/>
      <c r="T83" s="515"/>
      <c r="U83" s="515"/>
      <c r="V83" s="511"/>
      <c r="W83" s="513"/>
      <c r="X83" s="515"/>
      <c r="Y83" s="517"/>
      <c r="Z83" s="519"/>
    </row>
    <row r="84" spans="1:26" s="6" customFormat="1" ht="12.95" customHeight="1" x14ac:dyDescent="0.2">
      <c r="A84" s="388" t="s">
        <v>235</v>
      </c>
      <c r="B84" s="389" t="s">
        <v>183</v>
      </c>
      <c r="C84" s="385" t="s">
        <v>125</v>
      </c>
      <c r="D84" s="389" t="s">
        <v>23</v>
      </c>
      <c r="E84" s="385"/>
      <c r="F84" s="389">
        <v>30</v>
      </c>
      <c r="G84" s="385">
        <v>3</v>
      </c>
      <c r="H84" s="389"/>
      <c r="I84" s="86">
        <v>30</v>
      </c>
      <c r="J84" s="170"/>
      <c r="K84" s="170"/>
      <c r="L84" s="170"/>
      <c r="M84" s="170"/>
      <c r="N84" s="172"/>
      <c r="O84" s="171"/>
      <c r="P84" s="173"/>
      <c r="Q84" s="173"/>
      <c r="R84" s="174"/>
      <c r="S84" s="171"/>
      <c r="T84" s="173"/>
      <c r="U84" s="173"/>
      <c r="V84" s="174"/>
      <c r="W84" s="415">
        <v>30</v>
      </c>
      <c r="X84" s="430"/>
      <c r="Y84" s="109"/>
      <c r="Z84" s="493"/>
    </row>
    <row r="85" spans="1:26" s="6" customFormat="1" ht="12.95" customHeight="1" x14ac:dyDescent="0.2">
      <c r="A85" s="753" t="s">
        <v>81</v>
      </c>
      <c r="B85" s="613" t="s">
        <v>184</v>
      </c>
      <c r="C85" s="755" t="s">
        <v>125</v>
      </c>
      <c r="D85" s="757"/>
      <c r="E85" s="390" t="s">
        <v>23</v>
      </c>
      <c r="F85" s="613">
        <v>30</v>
      </c>
      <c r="G85" s="390">
        <v>1</v>
      </c>
      <c r="H85" s="613">
        <v>15</v>
      </c>
      <c r="I85" s="595"/>
      <c r="J85" s="597">
        <v>15</v>
      </c>
      <c r="K85" s="597"/>
      <c r="L85" s="597"/>
      <c r="M85" s="597"/>
      <c r="N85" s="549"/>
      <c r="O85" s="512"/>
      <c r="P85" s="514"/>
      <c r="Q85" s="514"/>
      <c r="R85" s="510"/>
      <c r="S85" s="512"/>
      <c r="T85" s="514"/>
      <c r="U85" s="514">
        <v>15</v>
      </c>
      <c r="V85" s="510">
        <v>15</v>
      </c>
      <c r="W85" s="512"/>
      <c r="X85" s="514"/>
      <c r="Y85" s="759"/>
      <c r="Z85" s="761"/>
    </row>
    <row r="86" spans="1:26" s="6" customFormat="1" ht="12.95" customHeight="1" x14ac:dyDescent="0.2">
      <c r="A86" s="754"/>
      <c r="B86" s="614"/>
      <c r="C86" s="756"/>
      <c r="D86" s="758"/>
      <c r="E86" s="391" t="s">
        <v>19</v>
      </c>
      <c r="F86" s="614"/>
      <c r="G86" s="391">
        <v>1</v>
      </c>
      <c r="H86" s="614"/>
      <c r="I86" s="594"/>
      <c r="J86" s="596"/>
      <c r="K86" s="596"/>
      <c r="L86" s="596"/>
      <c r="M86" s="596"/>
      <c r="N86" s="548"/>
      <c r="O86" s="513"/>
      <c r="P86" s="515"/>
      <c r="Q86" s="515"/>
      <c r="R86" s="511"/>
      <c r="S86" s="513"/>
      <c r="T86" s="515"/>
      <c r="U86" s="515"/>
      <c r="V86" s="511"/>
      <c r="W86" s="513"/>
      <c r="X86" s="515"/>
      <c r="Y86" s="760"/>
      <c r="Z86" s="762"/>
    </row>
    <row r="87" spans="1:26" s="6" customFormat="1" ht="12.95" customHeight="1" x14ac:dyDescent="0.2">
      <c r="A87" s="753" t="s">
        <v>82</v>
      </c>
      <c r="B87" s="613" t="s">
        <v>185</v>
      </c>
      <c r="C87" s="755" t="s">
        <v>125</v>
      </c>
      <c r="D87" s="602"/>
      <c r="E87" s="390" t="s">
        <v>23</v>
      </c>
      <c r="F87" s="613">
        <v>20</v>
      </c>
      <c r="G87" s="390">
        <v>1</v>
      </c>
      <c r="H87" s="613">
        <v>10</v>
      </c>
      <c r="I87" s="595"/>
      <c r="J87" s="597">
        <v>10</v>
      </c>
      <c r="K87" s="597"/>
      <c r="L87" s="597"/>
      <c r="M87" s="597"/>
      <c r="N87" s="549"/>
      <c r="O87" s="512"/>
      <c r="P87" s="514"/>
      <c r="Q87" s="514"/>
      <c r="R87" s="510"/>
      <c r="S87" s="512"/>
      <c r="T87" s="514"/>
      <c r="U87" s="514">
        <v>10</v>
      </c>
      <c r="V87" s="510">
        <v>10</v>
      </c>
      <c r="W87" s="512"/>
      <c r="X87" s="514"/>
      <c r="Y87" s="516"/>
      <c r="Z87" s="518"/>
    </row>
    <row r="88" spans="1:26" s="6" customFormat="1" ht="12.95" customHeight="1" x14ac:dyDescent="0.2">
      <c r="A88" s="754"/>
      <c r="B88" s="614"/>
      <c r="C88" s="756"/>
      <c r="D88" s="603"/>
      <c r="E88" s="392" t="s">
        <v>19</v>
      </c>
      <c r="F88" s="614"/>
      <c r="G88" s="391">
        <v>1</v>
      </c>
      <c r="H88" s="614"/>
      <c r="I88" s="594"/>
      <c r="J88" s="596"/>
      <c r="K88" s="596"/>
      <c r="L88" s="596"/>
      <c r="M88" s="596"/>
      <c r="N88" s="548"/>
      <c r="O88" s="513"/>
      <c r="P88" s="515"/>
      <c r="Q88" s="515"/>
      <c r="R88" s="511"/>
      <c r="S88" s="513"/>
      <c r="T88" s="515"/>
      <c r="U88" s="515"/>
      <c r="V88" s="511"/>
      <c r="W88" s="513"/>
      <c r="X88" s="515"/>
      <c r="Y88" s="517"/>
      <c r="Z88" s="519"/>
    </row>
    <row r="89" spans="1:26" s="6" customFormat="1" ht="12.95" customHeight="1" x14ac:dyDescent="0.2">
      <c r="A89" s="615" t="s">
        <v>133</v>
      </c>
      <c r="B89" s="606" t="s">
        <v>186</v>
      </c>
      <c r="C89" s="616" t="s">
        <v>125</v>
      </c>
      <c r="D89" s="606"/>
      <c r="E89" s="616" t="s">
        <v>24</v>
      </c>
      <c r="F89" s="606">
        <v>30</v>
      </c>
      <c r="G89" s="390">
        <v>1</v>
      </c>
      <c r="H89" s="606">
        <v>15</v>
      </c>
      <c r="I89" s="599"/>
      <c r="J89" s="598">
        <v>15</v>
      </c>
      <c r="K89" s="598"/>
      <c r="L89" s="598"/>
      <c r="M89" s="598"/>
      <c r="N89" s="553"/>
      <c r="O89" s="536"/>
      <c r="P89" s="533"/>
      <c r="Q89" s="533"/>
      <c r="R89" s="524"/>
      <c r="S89" s="536"/>
      <c r="T89" s="533"/>
      <c r="U89" s="533">
        <v>15</v>
      </c>
      <c r="V89" s="524">
        <v>15</v>
      </c>
      <c r="W89" s="536"/>
      <c r="X89" s="533"/>
      <c r="Y89" s="520"/>
      <c r="Z89" s="523"/>
    </row>
    <row r="90" spans="1:26" s="6" customFormat="1" ht="12.95" customHeight="1" x14ac:dyDescent="0.2">
      <c r="A90" s="615"/>
      <c r="B90" s="606"/>
      <c r="C90" s="616"/>
      <c r="D90" s="606"/>
      <c r="E90" s="616"/>
      <c r="F90" s="606"/>
      <c r="G90" s="392">
        <v>3</v>
      </c>
      <c r="H90" s="606"/>
      <c r="I90" s="599"/>
      <c r="J90" s="598"/>
      <c r="K90" s="598"/>
      <c r="L90" s="598"/>
      <c r="M90" s="598"/>
      <c r="N90" s="553"/>
      <c r="O90" s="536"/>
      <c r="P90" s="533"/>
      <c r="Q90" s="533"/>
      <c r="R90" s="524"/>
      <c r="S90" s="536"/>
      <c r="T90" s="533"/>
      <c r="U90" s="533"/>
      <c r="V90" s="524"/>
      <c r="W90" s="536"/>
      <c r="X90" s="533"/>
      <c r="Y90" s="520"/>
      <c r="Z90" s="523"/>
    </row>
    <row r="91" spans="1:26" s="6" customFormat="1" ht="12.95" customHeight="1" x14ac:dyDescent="0.2">
      <c r="A91" s="550" t="s">
        <v>132</v>
      </c>
      <c r="B91" s="552" t="s">
        <v>187</v>
      </c>
      <c r="C91" s="553" t="s">
        <v>125</v>
      </c>
      <c r="D91" s="552" t="s">
        <v>24</v>
      </c>
      <c r="E91" s="553"/>
      <c r="F91" s="552">
        <v>30</v>
      </c>
      <c r="G91" s="16">
        <v>1</v>
      </c>
      <c r="H91" s="552">
        <v>15</v>
      </c>
      <c r="I91" s="599"/>
      <c r="J91" s="598">
        <v>15</v>
      </c>
      <c r="K91" s="598"/>
      <c r="L91" s="598"/>
      <c r="M91" s="598"/>
      <c r="N91" s="553"/>
      <c r="O91" s="536"/>
      <c r="P91" s="533"/>
      <c r="Q91" s="533"/>
      <c r="R91" s="524"/>
      <c r="S91" s="536"/>
      <c r="T91" s="533"/>
      <c r="U91" s="533"/>
      <c r="V91" s="524"/>
      <c r="W91" s="536">
        <v>15</v>
      </c>
      <c r="X91" s="533">
        <v>15</v>
      </c>
      <c r="Y91" s="520"/>
      <c r="Z91" s="523"/>
    </row>
    <row r="92" spans="1:26" s="6" customFormat="1" ht="12.95" customHeight="1" x14ac:dyDescent="0.2">
      <c r="A92" s="550"/>
      <c r="B92" s="552"/>
      <c r="C92" s="553"/>
      <c r="D92" s="552"/>
      <c r="E92" s="553"/>
      <c r="F92" s="552"/>
      <c r="G92" s="160">
        <v>2</v>
      </c>
      <c r="H92" s="552"/>
      <c r="I92" s="599"/>
      <c r="J92" s="598"/>
      <c r="K92" s="598"/>
      <c r="L92" s="598"/>
      <c r="M92" s="598"/>
      <c r="N92" s="553"/>
      <c r="O92" s="536"/>
      <c r="P92" s="533"/>
      <c r="Q92" s="533"/>
      <c r="R92" s="524"/>
      <c r="S92" s="536"/>
      <c r="T92" s="533"/>
      <c r="U92" s="533"/>
      <c r="V92" s="524"/>
      <c r="W92" s="536"/>
      <c r="X92" s="533"/>
      <c r="Y92" s="520"/>
      <c r="Z92" s="523"/>
    </row>
    <row r="93" spans="1:26" s="6" customFormat="1" ht="12.95" customHeight="1" x14ac:dyDescent="0.2">
      <c r="A93" s="207" t="s">
        <v>47</v>
      </c>
      <c r="B93" s="23" t="s">
        <v>188</v>
      </c>
      <c r="C93" s="355" t="s">
        <v>125</v>
      </c>
      <c r="D93" s="23" t="s">
        <v>23</v>
      </c>
      <c r="E93" s="77"/>
      <c r="F93" s="23">
        <v>20</v>
      </c>
      <c r="G93" s="77">
        <v>3</v>
      </c>
      <c r="H93" s="23"/>
      <c r="I93" s="24"/>
      <c r="J93" s="82">
        <v>20</v>
      </c>
      <c r="K93" s="82"/>
      <c r="L93" s="82"/>
      <c r="M93" s="82"/>
      <c r="N93" s="77"/>
      <c r="O93" s="25"/>
      <c r="P93" s="74"/>
      <c r="Q93" s="74"/>
      <c r="R93" s="78"/>
      <c r="S93" s="25"/>
      <c r="T93" s="74"/>
      <c r="U93" s="74"/>
      <c r="V93" s="78"/>
      <c r="W93" s="25"/>
      <c r="X93" s="443">
        <v>20</v>
      </c>
      <c r="Y93" s="198"/>
      <c r="Z93" s="27"/>
    </row>
    <row r="94" spans="1:26" s="6" customFormat="1" ht="12.95" customHeight="1" x14ac:dyDescent="0.2">
      <c r="A94" s="208" t="s">
        <v>80</v>
      </c>
      <c r="B94" s="129" t="s">
        <v>189</v>
      </c>
      <c r="C94" s="349" t="s">
        <v>125</v>
      </c>
      <c r="D94" s="346" t="s">
        <v>23</v>
      </c>
      <c r="E94" s="68"/>
      <c r="F94" s="70">
        <v>20</v>
      </c>
      <c r="G94" s="68">
        <v>2</v>
      </c>
      <c r="H94" s="70"/>
      <c r="I94" s="2"/>
      <c r="J94" s="67"/>
      <c r="K94" s="67">
        <v>20</v>
      </c>
      <c r="L94" s="67"/>
      <c r="M94" s="67"/>
      <c r="N94" s="68"/>
      <c r="O94" s="57"/>
      <c r="P94" s="60"/>
      <c r="Q94" s="60"/>
      <c r="R94" s="59"/>
      <c r="S94" s="57"/>
      <c r="T94" s="60"/>
      <c r="U94" s="60"/>
      <c r="V94" s="59"/>
      <c r="W94" s="415"/>
      <c r="X94" s="430">
        <v>20</v>
      </c>
      <c r="Y94" s="416"/>
      <c r="Z94" s="464"/>
    </row>
    <row r="95" spans="1:26" s="6" customFormat="1" ht="12.95" customHeight="1" x14ac:dyDescent="0.2">
      <c r="A95" s="209" t="s">
        <v>130</v>
      </c>
      <c r="B95" s="131" t="s">
        <v>190</v>
      </c>
      <c r="C95" s="342" t="s">
        <v>125</v>
      </c>
      <c r="D95" s="344" t="s">
        <v>23</v>
      </c>
      <c r="E95" s="71"/>
      <c r="F95" s="83">
        <v>20</v>
      </c>
      <c r="G95" s="71">
        <v>2</v>
      </c>
      <c r="H95" s="83"/>
      <c r="I95" s="37"/>
      <c r="J95" s="69"/>
      <c r="K95" s="69">
        <v>20</v>
      </c>
      <c r="L95" s="69"/>
      <c r="M95" s="69"/>
      <c r="N95" s="71"/>
      <c r="O95" s="72"/>
      <c r="P95" s="55"/>
      <c r="Q95" s="55"/>
      <c r="R95" s="58"/>
      <c r="S95" s="72"/>
      <c r="T95" s="55"/>
      <c r="U95" s="55"/>
      <c r="V95" s="58"/>
      <c r="W95" s="467"/>
      <c r="X95" s="402">
        <v>20</v>
      </c>
      <c r="Y95" s="406"/>
      <c r="Z95" s="422"/>
    </row>
    <row r="96" spans="1:26" s="6" customFormat="1" ht="12.95" customHeight="1" x14ac:dyDescent="0.2">
      <c r="A96" s="209" t="s">
        <v>113</v>
      </c>
      <c r="B96" s="131" t="s">
        <v>191</v>
      </c>
      <c r="C96" s="342" t="s">
        <v>125</v>
      </c>
      <c r="D96" s="344" t="s">
        <v>23</v>
      </c>
      <c r="E96" s="71"/>
      <c r="F96" s="83">
        <v>20</v>
      </c>
      <c r="G96" s="71">
        <v>2</v>
      </c>
      <c r="H96" s="83"/>
      <c r="I96" s="37"/>
      <c r="J96" s="69"/>
      <c r="K96" s="69">
        <v>20</v>
      </c>
      <c r="L96" s="69"/>
      <c r="M96" s="69"/>
      <c r="N96" s="71"/>
      <c r="O96" s="72"/>
      <c r="P96" s="55"/>
      <c r="Q96" s="55"/>
      <c r="R96" s="58"/>
      <c r="S96" s="72"/>
      <c r="T96" s="55"/>
      <c r="U96" s="55"/>
      <c r="V96" s="58"/>
      <c r="W96" s="467"/>
      <c r="X96" s="402">
        <v>20</v>
      </c>
      <c r="Y96" s="406"/>
      <c r="Z96" s="422"/>
    </row>
    <row r="97" spans="1:30" s="6" customFormat="1" ht="12.95" customHeight="1" x14ac:dyDescent="0.2">
      <c r="A97" s="208" t="s">
        <v>116</v>
      </c>
      <c r="B97" s="129" t="s">
        <v>192</v>
      </c>
      <c r="C97" s="349" t="s">
        <v>125</v>
      </c>
      <c r="D97" s="346" t="s">
        <v>23</v>
      </c>
      <c r="E97" s="120"/>
      <c r="F97" s="143">
        <v>20</v>
      </c>
      <c r="G97" s="120">
        <v>2</v>
      </c>
      <c r="H97" s="110"/>
      <c r="I97" s="2"/>
      <c r="J97" s="111"/>
      <c r="K97" s="111">
        <v>20</v>
      </c>
      <c r="L97" s="111"/>
      <c r="M97" s="111"/>
      <c r="N97" s="120"/>
      <c r="O97" s="118"/>
      <c r="P97" s="119"/>
      <c r="Q97" s="119"/>
      <c r="R97" s="122"/>
      <c r="S97" s="118"/>
      <c r="T97" s="119"/>
      <c r="U97" s="119"/>
      <c r="V97" s="122"/>
      <c r="W97" s="142"/>
      <c r="X97" s="430">
        <v>20</v>
      </c>
      <c r="Y97" s="416"/>
      <c r="Z97" s="464"/>
    </row>
    <row r="98" spans="1:30" s="6" customFormat="1" ht="12.95" customHeight="1" thickBot="1" x14ac:dyDescent="0.25">
      <c r="A98" s="550" t="s">
        <v>117</v>
      </c>
      <c r="B98" s="552" t="s">
        <v>193</v>
      </c>
      <c r="C98" s="553" t="s">
        <v>125</v>
      </c>
      <c r="D98" s="552" t="s">
        <v>24</v>
      </c>
      <c r="E98" s="553"/>
      <c r="F98" s="552">
        <v>40</v>
      </c>
      <c r="G98" s="16">
        <v>1</v>
      </c>
      <c r="H98" s="552">
        <v>20</v>
      </c>
      <c r="I98" s="599"/>
      <c r="J98" s="598">
        <v>20</v>
      </c>
      <c r="K98" s="598"/>
      <c r="L98" s="598"/>
      <c r="M98" s="598"/>
      <c r="N98" s="553"/>
      <c r="O98" s="536"/>
      <c r="P98" s="533"/>
      <c r="Q98" s="533"/>
      <c r="R98" s="524"/>
      <c r="S98" s="536">
        <v>20</v>
      </c>
      <c r="T98" s="533">
        <v>20</v>
      </c>
      <c r="U98" s="533"/>
      <c r="V98" s="524"/>
      <c r="W98" s="536"/>
      <c r="X98" s="533"/>
      <c r="Y98" s="520"/>
      <c r="Z98" s="523"/>
    </row>
    <row r="99" spans="1:30" s="7" customFormat="1" ht="12.95" customHeight="1" thickTop="1" thickBot="1" x14ac:dyDescent="0.25">
      <c r="A99" s="551"/>
      <c r="B99" s="552"/>
      <c r="C99" s="553"/>
      <c r="D99" s="552"/>
      <c r="E99" s="553"/>
      <c r="F99" s="552"/>
      <c r="G99" s="192">
        <v>3</v>
      </c>
      <c r="H99" s="552"/>
      <c r="I99" s="599"/>
      <c r="J99" s="598"/>
      <c r="K99" s="598"/>
      <c r="L99" s="598"/>
      <c r="M99" s="598"/>
      <c r="N99" s="553"/>
      <c r="O99" s="536"/>
      <c r="P99" s="533"/>
      <c r="Q99" s="533"/>
      <c r="R99" s="524"/>
      <c r="S99" s="536"/>
      <c r="T99" s="533"/>
      <c r="U99" s="533"/>
      <c r="V99" s="524"/>
      <c r="W99" s="536"/>
      <c r="X99" s="533"/>
      <c r="Y99" s="520"/>
      <c r="Z99" s="523"/>
      <c r="AA99" s="508"/>
      <c r="AB99" s="13"/>
      <c r="AC99" s="13"/>
      <c r="AD99" s="13"/>
    </row>
    <row r="100" spans="1:30" s="5" customFormat="1" ht="12.95" customHeight="1" x14ac:dyDescent="0.2">
      <c r="A100" s="243" t="s">
        <v>229</v>
      </c>
      <c r="B100" s="238"/>
      <c r="C100" s="239"/>
      <c r="D100" s="238"/>
      <c r="E100" s="239"/>
      <c r="F100" s="238">
        <f>SUM(F101)</f>
        <v>120</v>
      </c>
      <c r="G100" s="239">
        <f>SUM(G101)</f>
        <v>8</v>
      </c>
      <c r="H100" s="233"/>
      <c r="I100" s="244"/>
      <c r="J100" s="234"/>
      <c r="K100" s="234"/>
      <c r="L100" s="234"/>
      <c r="M100" s="234"/>
      <c r="N100" s="232">
        <f>N101</f>
        <v>120</v>
      </c>
      <c r="O100" s="245"/>
      <c r="P100" s="234"/>
      <c r="Q100" s="234"/>
      <c r="R100" s="235"/>
      <c r="S100" s="233"/>
      <c r="T100" s="234"/>
      <c r="U100" s="234"/>
      <c r="V100" s="235"/>
      <c r="W100" s="233"/>
      <c r="X100" s="234"/>
      <c r="Y100" s="244"/>
      <c r="Z100" s="253">
        <f>Z101</f>
        <v>120</v>
      </c>
    </row>
    <row r="101" spans="1:30" s="21" customFormat="1" ht="12.95" customHeight="1" thickBot="1" x14ac:dyDescent="0.25">
      <c r="A101" s="468" t="s">
        <v>88</v>
      </c>
      <c r="B101" s="97" t="s">
        <v>194</v>
      </c>
      <c r="C101" s="100" t="s">
        <v>126</v>
      </c>
      <c r="D101" s="97"/>
      <c r="E101" s="100" t="s">
        <v>19</v>
      </c>
      <c r="F101" s="97">
        <v>120</v>
      </c>
      <c r="G101" s="100">
        <v>8</v>
      </c>
      <c r="H101" s="97"/>
      <c r="I101" s="22"/>
      <c r="J101" s="98"/>
      <c r="K101" s="98"/>
      <c r="L101" s="98"/>
      <c r="M101" s="98"/>
      <c r="N101" s="100">
        <v>120</v>
      </c>
      <c r="O101" s="117"/>
      <c r="P101" s="146"/>
      <c r="Q101" s="146"/>
      <c r="R101" s="147"/>
      <c r="S101" s="117"/>
      <c r="T101" s="146"/>
      <c r="U101" s="146"/>
      <c r="V101" s="147"/>
      <c r="W101" s="117"/>
      <c r="X101" s="146"/>
      <c r="Y101" s="113"/>
      <c r="Z101" s="484">
        <v>120</v>
      </c>
    </row>
    <row r="102" spans="1:30" s="13" customFormat="1" ht="12.95" customHeight="1" thickBot="1" x14ac:dyDescent="0.25">
      <c r="A102" s="272" t="s">
        <v>225</v>
      </c>
      <c r="B102" s="273"/>
      <c r="C102" s="362"/>
      <c r="D102" s="361"/>
      <c r="E102" s="275"/>
      <c r="F102" s="273">
        <f>SUM(F53+F67+F73-50)</f>
        <v>750</v>
      </c>
      <c r="G102" s="275"/>
      <c r="H102" s="273">
        <f>SUM(H53+H67+H73+H100)</f>
        <v>255</v>
      </c>
      <c r="I102" s="393">
        <f>I53+I67+I73+I100</f>
        <v>30</v>
      </c>
      <c r="J102" s="274">
        <f>SUM(J53+J67+J73+J100)</f>
        <v>235</v>
      </c>
      <c r="K102" s="274">
        <f>SUM(K53+K67+K73+K100)</f>
        <v>230</v>
      </c>
      <c r="L102" s="274"/>
      <c r="M102" s="274"/>
      <c r="N102" s="275"/>
      <c r="O102" s="537"/>
      <c r="P102" s="525"/>
      <c r="Q102" s="538">
        <f>(Q53)</f>
        <v>30</v>
      </c>
      <c r="R102" s="539"/>
      <c r="S102" s="741">
        <f>SUM(S53+T53+S67+T67+S73+T73+S100+T100)</f>
        <v>180</v>
      </c>
      <c r="T102" s="526"/>
      <c r="U102" s="526">
        <f>SUM(U53+V53+U67+V67+U73+V73+U101+V101)</f>
        <v>250</v>
      </c>
      <c r="V102" s="740"/>
      <c r="W102" s="525">
        <f>SUM(W53+X53+W73+X73+W101+X101)</f>
        <v>180</v>
      </c>
      <c r="X102" s="526"/>
      <c r="Y102" s="527">
        <f>Y53+Z53+Y67+Z67+Y73+Z73</f>
        <v>110</v>
      </c>
      <c r="Z102" s="528"/>
    </row>
    <row r="103" spans="1:30" s="13" customFormat="1" ht="12.95" customHeight="1" x14ac:dyDescent="0.2">
      <c r="A103" s="272" t="s">
        <v>226</v>
      </c>
      <c r="B103" s="460"/>
      <c r="C103" s="459"/>
      <c r="D103" s="460"/>
      <c r="E103" s="459"/>
      <c r="F103" s="460">
        <f>SUM(F72+F101)</f>
        <v>170</v>
      </c>
      <c r="G103" s="459"/>
      <c r="H103" s="460"/>
      <c r="I103" s="466"/>
      <c r="J103" s="458"/>
      <c r="K103" s="458"/>
      <c r="L103" s="458"/>
      <c r="M103" s="458"/>
      <c r="N103" s="459">
        <f>N72+N100</f>
        <v>170</v>
      </c>
      <c r="O103" s="537"/>
      <c r="P103" s="525"/>
      <c r="Q103" s="538"/>
      <c r="R103" s="539"/>
      <c r="S103" s="741"/>
      <c r="T103" s="526"/>
      <c r="U103" s="526"/>
      <c r="V103" s="740"/>
      <c r="W103" s="525">
        <f>X72</f>
        <v>50</v>
      </c>
      <c r="X103" s="526"/>
      <c r="Y103" s="527">
        <f>Z100</f>
        <v>120</v>
      </c>
      <c r="Z103" s="528"/>
    </row>
    <row r="104" spans="1:30" s="13" customFormat="1" ht="12.95" customHeight="1" thickBot="1" x14ac:dyDescent="0.25">
      <c r="A104" s="268" t="s">
        <v>85</v>
      </c>
      <c r="B104" s="271"/>
      <c r="C104" s="354"/>
      <c r="D104" s="351"/>
      <c r="E104" s="270"/>
      <c r="F104" s="271"/>
      <c r="G104" s="270">
        <f>SUM(G53+G67+G73+G100)</f>
        <v>93</v>
      </c>
      <c r="H104" s="271"/>
      <c r="I104" s="276"/>
      <c r="J104" s="269"/>
      <c r="K104" s="269"/>
      <c r="L104" s="269"/>
      <c r="M104" s="269"/>
      <c r="N104" s="270"/>
      <c r="O104" s="749"/>
      <c r="P104" s="720"/>
      <c r="Q104" s="570">
        <f>G55</f>
        <v>3</v>
      </c>
      <c r="R104" s="571"/>
      <c r="S104" s="720">
        <f>SUM(G54+G68+G69+G74+G77+G56+G57+G58+G98+G99)</f>
        <v>20</v>
      </c>
      <c r="T104" s="572"/>
      <c r="U104" s="572">
        <f>SUM(G70:G71,G75:G76,G78:G79,G80:G83,G85:G90)</f>
        <v>27</v>
      </c>
      <c r="V104" s="535"/>
      <c r="W104" s="720">
        <f>SUM(G72+G84+G91+G92+G93+G94+G95+G96+G97+G59)</f>
        <v>23</v>
      </c>
      <c r="X104" s="572"/>
      <c r="Y104" s="640">
        <f>G60+G61+G62+G63+G64+G65+G66+G101</f>
        <v>20</v>
      </c>
      <c r="Z104" s="641"/>
    </row>
    <row r="105" spans="1:30" s="13" customFormat="1" ht="12.95" customHeight="1" x14ac:dyDescent="0.2">
      <c r="A105" s="372"/>
      <c r="B105" s="374"/>
      <c r="C105" s="374"/>
      <c r="D105" s="374"/>
      <c r="E105" s="374"/>
      <c r="F105" s="374"/>
      <c r="G105" s="374"/>
      <c r="H105" s="374"/>
      <c r="I105" s="378"/>
      <c r="J105" s="374"/>
      <c r="K105" s="374"/>
      <c r="L105" s="374"/>
      <c r="M105" s="374"/>
      <c r="N105" s="374"/>
      <c r="O105" s="375"/>
      <c r="P105" s="374"/>
      <c r="Q105" s="375"/>
      <c r="R105" s="374"/>
      <c r="S105" s="374"/>
      <c r="T105" s="374"/>
      <c r="U105" s="374"/>
      <c r="V105" s="374"/>
      <c r="W105" s="374"/>
      <c r="X105" s="374"/>
      <c r="Y105" s="377"/>
      <c r="Z105" s="491"/>
    </row>
    <row r="106" spans="1:30" s="13" customFormat="1" ht="12.95" customHeight="1" thickBot="1" x14ac:dyDescent="0.25">
      <c r="A106" s="379"/>
      <c r="B106" s="381"/>
      <c r="C106" s="381"/>
      <c r="D106" s="381"/>
      <c r="E106" s="381"/>
      <c r="F106" s="381"/>
      <c r="G106" s="381"/>
      <c r="H106" s="381"/>
      <c r="I106" s="384"/>
      <c r="J106" s="381"/>
      <c r="K106" s="381"/>
      <c r="L106" s="381"/>
      <c r="M106" s="381"/>
      <c r="N106" s="381"/>
      <c r="O106" s="381"/>
      <c r="P106" s="381"/>
      <c r="Q106" s="381"/>
      <c r="R106" s="381"/>
      <c r="S106" s="381"/>
      <c r="T106" s="381"/>
      <c r="U106" s="381"/>
      <c r="V106" s="381"/>
      <c r="W106" s="381"/>
      <c r="X106" s="381"/>
      <c r="Y106" s="383"/>
      <c r="Z106" s="492"/>
    </row>
    <row r="107" spans="1:30" ht="15.95" customHeight="1" x14ac:dyDescent="0.2">
      <c r="A107" s="706" t="s">
        <v>155</v>
      </c>
      <c r="B107" s="562" t="s">
        <v>152</v>
      </c>
      <c r="C107" s="565" t="s">
        <v>94</v>
      </c>
      <c r="D107" s="559" t="s">
        <v>0</v>
      </c>
      <c r="E107" s="560"/>
      <c r="F107" s="556" t="s">
        <v>48</v>
      </c>
      <c r="G107" s="565" t="s">
        <v>1</v>
      </c>
      <c r="H107" s="722" t="s">
        <v>2</v>
      </c>
      <c r="I107" s="751"/>
      <c r="J107" s="751"/>
      <c r="K107" s="751"/>
      <c r="L107" s="751"/>
      <c r="M107" s="751"/>
      <c r="N107" s="752"/>
      <c r="O107" s="659" t="s">
        <v>140</v>
      </c>
      <c r="P107" s="660"/>
      <c r="Q107" s="660"/>
      <c r="R107" s="661"/>
      <c r="S107" s="659" t="s">
        <v>141</v>
      </c>
      <c r="T107" s="660"/>
      <c r="U107" s="660"/>
      <c r="V107" s="661"/>
      <c r="W107" s="659" t="s">
        <v>142</v>
      </c>
      <c r="X107" s="660"/>
      <c r="Y107" s="660"/>
      <c r="Z107" s="661"/>
      <c r="AA107" s="11"/>
      <c r="AB107" s="11"/>
      <c r="AC107" s="11"/>
      <c r="AD107" s="11"/>
    </row>
    <row r="108" spans="1:30" ht="11.25" customHeight="1" x14ac:dyDescent="0.2">
      <c r="A108" s="707"/>
      <c r="B108" s="563"/>
      <c r="C108" s="566"/>
      <c r="D108" s="568" t="s">
        <v>143</v>
      </c>
      <c r="E108" s="554" t="s">
        <v>10</v>
      </c>
      <c r="F108" s="557"/>
      <c r="G108" s="566"/>
      <c r="H108" s="532" t="s">
        <v>3</v>
      </c>
      <c r="I108" s="561" t="s">
        <v>4</v>
      </c>
      <c r="J108" s="561" t="s">
        <v>5</v>
      </c>
      <c r="K108" s="561"/>
      <c r="L108" s="561" t="s">
        <v>7</v>
      </c>
      <c r="M108" s="561" t="s">
        <v>8</v>
      </c>
      <c r="N108" s="534" t="s">
        <v>9</v>
      </c>
      <c r="O108" s="532" t="s">
        <v>49</v>
      </c>
      <c r="P108" s="561"/>
      <c r="Q108" s="561" t="s">
        <v>50</v>
      </c>
      <c r="R108" s="534"/>
      <c r="S108" s="532" t="s">
        <v>51</v>
      </c>
      <c r="T108" s="561"/>
      <c r="U108" s="561" t="s">
        <v>52</v>
      </c>
      <c r="V108" s="534"/>
      <c r="W108" s="532" t="s">
        <v>53</v>
      </c>
      <c r="X108" s="561"/>
      <c r="Y108" s="561" t="s">
        <v>54</v>
      </c>
      <c r="Z108" s="534"/>
      <c r="AA108" s="11"/>
      <c r="AB108" s="11"/>
      <c r="AC108" s="11"/>
      <c r="AD108" s="11"/>
    </row>
    <row r="109" spans="1:30" ht="12" customHeight="1" thickBot="1" x14ac:dyDescent="0.25">
      <c r="A109" s="708"/>
      <c r="B109" s="564"/>
      <c r="C109" s="567"/>
      <c r="D109" s="569"/>
      <c r="E109" s="555"/>
      <c r="F109" s="558"/>
      <c r="G109" s="567"/>
      <c r="H109" s="720"/>
      <c r="I109" s="572"/>
      <c r="J109" s="269" t="s">
        <v>6</v>
      </c>
      <c r="K109" s="269" t="s">
        <v>3</v>
      </c>
      <c r="L109" s="572"/>
      <c r="M109" s="572"/>
      <c r="N109" s="535"/>
      <c r="O109" s="271" t="s">
        <v>17</v>
      </c>
      <c r="P109" s="269" t="s">
        <v>5</v>
      </c>
      <c r="Q109" s="269" t="s">
        <v>17</v>
      </c>
      <c r="R109" s="270" t="s">
        <v>5</v>
      </c>
      <c r="S109" s="271" t="s">
        <v>17</v>
      </c>
      <c r="T109" s="269" t="s">
        <v>5</v>
      </c>
      <c r="U109" s="269" t="s">
        <v>17</v>
      </c>
      <c r="V109" s="270" t="s">
        <v>5</v>
      </c>
      <c r="W109" s="432" t="s">
        <v>17</v>
      </c>
      <c r="X109" s="433" t="s">
        <v>5</v>
      </c>
      <c r="Y109" s="433" t="s">
        <v>17</v>
      </c>
      <c r="Z109" s="440" t="s">
        <v>5</v>
      </c>
      <c r="AA109" s="11"/>
      <c r="AB109" s="11"/>
      <c r="AC109" s="11"/>
      <c r="AD109" s="11"/>
    </row>
    <row r="110" spans="1:30" s="19" customFormat="1" ht="12.95" customHeight="1" x14ac:dyDescent="0.2">
      <c r="A110" s="237" t="s">
        <v>239</v>
      </c>
      <c r="B110" s="238"/>
      <c r="C110" s="239"/>
      <c r="D110" s="249"/>
      <c r="E110" s="239"/>
      <c r="F110" s="238">
        <f>SUM(F111:F113)</f>
        <v>110</v>
      </c>
      <c r="G110" s="239">
        <f>SUM(G111:G113)</f>
        <v>9</v>
      </c>
      <c r="H110" s="238">
        <f>SUM(H111:H113)</f>
        <v>15</v>
      </c>
      <c r="I110" s="240"/>
      <c r="J110" s="240"/>
      <c r="K110" s="240">
        <f>K111</f>
        <v>45</v>
      </c>
      <c r="L110" s="241"/>
      <c r="M110" s="240"/>
      <c r="N110" s="239">
        <f>N113</f>
        <v>50</v>
      </c>
      <c r="O110" s="238"/>
      <c r="P110" s="240"/>
      <c r="Q110" s="240"/>
      <c r="R110" s="239"/>
      <c r="S110" s="238">
        <f>S111</f>
        <v>15</v>
      </c>
      <c r="T110" s="240">
        <f>T111</f>
        <v>45</v>
      </c>
      <c r="U110" s="240"/>
      <c r="V110" s="239"/>
      <c r="W110" s="238"/>
      <c r="X110" s="242">
        <f>X113</f>
        <v>50</v>
      </c>
      <c r="Y110" s="242"/>
      <c r="Z110" s="485"/>
    </row>
    <row r="111" spans="1:30" ht="12.95" customHeight="1" x14ac:dyDescent="0.2">
      <c r="A111" s="587" t="s">
        <v>233</v>
      </c>
      <c r="B111" s="540" t="s">
        <v>179</v>
      </c>
      <c r="C111" s="544" t="s">
        <v>125</v>
      </c>
      <c r="D111" s="589" t="s">
        <v>24</v>
      </c>
      <c r="E111" s="544"/>
      <c r="F111" s="540">
        <v>60</v>
      </c>
      <c r="G111" s="17">
        <v>2</v>
      </c>
      <c r="H111" s="512">
        <v>15</v>
      </c>
      <c r="I111" s="516"/>
      <c r="J111" s="514"/>
      <c r="K111" s="514">
        <v>45</v>
      </c>
      <c r="L111" s="514"/>
      <c r="M111" s="514"/>
      <c r="N111" s="518"/>
      <c r="O111" s="579"/>
      <c r="P111" s="514"/>
      <c r="Q111" s="514"/>
      <c r="R111" s="510"/>
      <c r="S111" s="512">
        <v>15</v>
      </c>
      <c r="T111" s="514">
        <v>45</v>
      </c>
      <c r="U111" s="514"/>
      <c r="V111" s="510"/>
      <c r="W111" s="512"/>
      <c r="X111" s="514"/>
      <c r="Y111" s="516"/>
      <c r="Z111" s="518"/>
      <c r="AA111" s="11"/>
      <c r="AB111" s="11"/>
      <c r="AC111" s="11"/>
      <c r="AD111" s="11"/>
    </row>
    <row r="112" spans="1:30" ht="12.95" customHeight="1" x14ac:dyDescent="0.2">
      <c r="A112" s="588"/>
      <c r="B112" s="541"/>
      <c r="C112" s="545"/>
      <c r="D112" s="590"/>
      <c r="E112" s="545"/>
      <c r="F112" s="541"/>
      <c r="G112" s="56">
        <v>3</v>
      </c>
      <c r="H112" s="513"/>
      <c r="I112" s="517"/>
      <c r="J112" s="515"/>
      <c r="K112" s="515"/>
      <c r="L112" s="515"/>
      <c r="M112" s="515"/>
      <c r="N112" s="519"/>
      <c r="O112" s="580"/>
      <c r="P112" s="515"/>
      <c r="Q112" s="515"/>
      <c r="R112" s="511"/>
      <c r="S112" s="513"/>
      <c r="T112" s="515"/>
      <c r="U112" s="515"/>
      <c r="V112" s="511"/>
      <c r="W112" s="513"/>
      <c r="X112" s="515"/>
      <c r="Y112" s="517"/>
      <c r="Z112" s="519"/>
      <c r="AA112" s="11"/>
      <c r="AB112" s="11"/>
      <c r="AC112" s="11"/>
      <c r="AD112" s="11"/>
    </row>
    <row r="113" spans="1:30" s="21" customFormat="1" ht="12.95" customHeight="1" thickBot="1" x14ac:dyDescent="0.25">
      <c r="A113" s="428" t="s">
        <v>87</v>
      </c>
      <c r="B113" s="417" t="s">
        <v>178</v>
      </c>
      <c r="C113" s="429" t="s">
        <v>126</v>
      </c>
      <c r="D113" s="417" t="s">
        <v>19</v>
      </c>
      <c r="E113" s="429"/>
      <c r="F113" s="417">
        <v>50</v>
      </c>
      <c r="G113" s="429">
        <v>4</v>
      </c>
      <c r="H113" s="417"/>
      <c r="I113" s="2"/>
      <c r="J113" s="418"/>
      <c r="K113" s="418"/>
      <c r="L113" s="418"/>
      <c r="M113" s="418"/>
      <c r="N113" s="429">
        <v>50</v>
      </c>
      <c r="O113" s="415"/>
      <c r="P113" s="430"/>
      <c r="Q113" s="430"/>
      <c r="R113" s="419"/>
      <c r="S113" s="415"/>
      <c r="T113" s="430"/>
      <c r="U113" s="430"/>
      <c r="V113" s="419"/>
      <c r="W113" s="415"/>
      <c r="X113" s="430">
        <v>50</v>
      </c>
      <c r="Y113" s="416"/>
      <c r="Z113" s="464"/>
    </row>
    <row r="114" spans="1:30" ht="20.45" customHeight="1" x14ac:dyDescent="0.2">
      <c r="A114" s="243" t="s">
        <v>195</v>
      </c>
      <c r="B114" s="238"/>
      <c r="C114" s="239"/>
      <c r="D114" s="238"/>
      <c r="E114" s="239"/>
      <c r="F114" s="238">
        <f>SUM(F115:F132)</f>
        <v>425</v>
      </c>
      <c r="G114" s="239">
        <f>SUM(G115:G132)</f>
        <v>50</v>
      </c>
      <c r="H114" s="233">
        <f>SUM(H115:H132)</f>
        <v>240</v>
      </c>
      <c r="I114" s="244"/>
      <c r="J114" s="234">
        <f>J118+J120+J121+J122+J127+J128+J129+J130</f>
        <v>185</v>
      </c>
      <c r="K114" s="234"/>
      <c r="L114" s="234"/>
      <c r="M114" s="234"/>
      <c r="N114" s="232"/>
      <c r="O114" s="245"/>
      <c r="P114" s="234"/>
      <c r="Q114" s="234">
        <f>Q115</f>
        <v>30</v>
      </c>
      <c r="R114" s="235"/>
      <c r="S114" s="233">
        <f>SUM(S115:S132)</f>
        <v>100</v>
      </c>
      <c r="T114" s="234"/>
      <c r="U114" s="234">
        <f>U117+U122</f>
        <v>60</v>
      </c>
      <c r="V114" s="235">
        <f>V118+V120+V121+V122</f>
        <v>125</v>
      </c>
      <c r="W114" s="233"/>
      <c r="X114" s="234"/>
      <c r="Y114" s="244">
        <f>Y126+Y131+Y132</f>
        <v>50</v>
      </c>
      <c r="Z114" s="253">
        <f>Z127+Z128+Z129+Z130</f>
        <v>60</v>
      </c>
      <c r="AA114" s="11"/>
      <c r="AB114" s="11"/>
      <c r="AC114" s="11"/>
      <c r="AD114" s="11"/>
    </row>
    <row r="115" spans="1:30" ht="12.95" customHeight="1" x14ac:dyDescent="0.2">
      <c r="A115" s="398" t="s">
        <v>32</v>
      </c>
      <c r="B115" s="396" t="s">
        <v>198</v>
      </c>
      <c r="C115" s="399" t="s">
        <v>124</v>
      </c>
      <c r="D115" s="396"/>
      <c r="E115" s="399" t="s">
        <v>23</v>
      </c>
      <c r="F115" s="396">
        <v>30</v>
      </c>
      <c r="G115" s="399">
        <v>3</v>
      </c>
      <c r="H115" s="396">
        <v>30</v>
      </c>
      <c r="I115" s="397"/>
      <c r="J115" s="397"/>
      <c r="K115" s="397"/>
      <c r="L115" s="86"/>
      <c r="M115" s="397"/>
      <c r="N115" s="399"/>
      <c r="O115" s="395"/>
      <c r="P115" s="14"/>
      <c r="Q115" s="400">
        <v>30</v>
      </c>
      <c r="R115" s="15"/>
      <c r="S115" s="30"/>
      <c r="T115" s="14"/>
      <c r="U115" s="14"/>
      <c r="V115" s="15"/>
      <c r="W115" s="30"/>
      <c r="X115" s="10"/>
      <c r="Y115" s="10"/>
      <c r="Z115" s="483"/>
      <c r="AA115" s="11"/>
      <c r="AB115" s="11"/>
      <c r="AC115" s="11"/>
      <c r="AD115" s="11"/>
    </row>
    <row r="116" spans="1:30" s="5" customFormat="1" ht="12.95" customHeight="1" x14ac:dyDescent="0.2">
      <c r="A116" s="211" t="s">
        <v>55</v>
      </c>
      <c r="B116" s="128" t="s">
        <v>199</v>
      </c>
      <c r="C116" s="340" t="s">
        <v>125</v>
      </c>
      <c r="D116" s="358" t="s">
        <v>23</v>
      </c>
      <c r="E116" s="114"/>
      <c r="F116" s="102">
        <v>30</v>
      </c>
      <c r="G116" s="114">
        <v>4</v>
      </c>
      <c r="H116" s="102">
        <v>30</v>
      </c>
      <c r="I116" s="104"/>
      <c r="J116" s="104"/>
      <c r="K116" s="104"/>
      <c r="L116" s="104"/>
      <c r="M116" s="104"/>
      <c r="N116" s="114"/>
      <c r="O116" s="102"/>
      <c r="P116" s="104"/>
      <c r="Q116" s="104"/>
      <c r="R116" s="114"/>
      <c r="S116" s="102">
        <v>30</v>
      </c>
      <c r="T116" s="104"/>
      <c r="U116" s="104"/>
      <c r="V116" s="114"/>
      <c r="W116" s="467"/>
      <c r="X116" s="402"/>
      <c r="Y116" s="402"/>
      <c r="Z116" s="404"/>
    </row>
    <row r="117" spans="1:30" s="19" customFormat="1" ht="12.95" customHeight="1" x14ac:dyDescent="0.2">
      <c r="A117" s="210" t="s">
        <v>56</v>
      </c>
      <c r="B117" s="123" t="s">
        <v>200</v>
      </c>
      <c r="C117" s="350" t="s">
        <v>125</v>
      </c>
      <c r="D117" s="343"/>
      <c r="E117" s="59" t="s">
        <v>23</v>
      </c>
      <c r="F117" s="57">
        <v>30</v>
      </c>
      <c r="G117" s="174">
        <v>3</v>
      </c>
      <c r="H117" s="171">
        <v>30</v>
      </c>
      <c r="I117" s="173"/>
      <c r="J117" s="173"/>
      <c r="K117" s="173"/>
      <c r="L117" s="173"/>
      <c r="M117" s="173"/>
      <c r="N117" s="174"/>
      <c r="O117" s="171"/>
      <c r="P117" s="173"/>
      <c r="Q117" s="173"/>
      <c r="R117" s="174"/>
      <c r="S117" s="171"/>
      <c r="T117" s="173"/>
      <c r="U117" s="173">
        <v>30</v>
      </c>
      <c r="V117" s="174"/>
      <c r="W117" s="415"/>
      <c r="X117" s="430"/>
      <c r="Y117" s="430"/>
      <c r="Z117" s="419"/>
    </row>
    <row r="118" spans="1:30" ht="12.95" customHeight="1" x14ac:dyDescent="0.2">
      <c r="A118" s="592" t="s">
        <v>57</v>
      </c>
      <c r="B118" s="536" t="s">
        <v>201</v>
      </c>
      <c r="C118" s="524" t="s">
        <v>125</v>
      </c>
      <c r="D118" s="536" t="s">
        <v>18</v>
      </c>
      <c r="E118" s="524" t="s">
        <v>23</v>
      </c>
      <c r="F118" s="536">
        <v>45</v>
      </c>
      <c r="G118" s="18">
        <v>2</v>
      </c>
      <c r="H118" s="536">
        <v>20</v>
      </c>
      <c r="I118" s="533"/>
      <c r="J118" s="533">
        <v>25</v>
      </c>
      <c r="K118" s="533"/>
      <c r="L118" s="533"/>
      <c r="M118" s="533"/>
      <c r="N118" s="524"/>
      <c r="O118" s="536"/>
      <c r="P118" s="533"/>
      <c r="Q118" s="533"/>
      <c r="R118" s="524"/>
      <c r="S118" s="536">
        <v>20</v>
      </c>
      <c r="T118" s="533"/>
      <c r="U118" s="533"/>
      <c r="V118" s="524">
        <v>25</v>
      </c>
      <c r="W118" s="536"/>
      <c r="X118" s="533"/>
      <c r="Y118" s="533"/>
      <c r="Z118" s="524"/>
      <c r="AA118" s="11"/>
      <c r="AB118" s="11"/>
      <c r="AC118" s="11"/>
      <c r="AD118" s="11"/>
    </row>
    <row r="119" spans="1:30" ht="12.95" customHeight="1" x14ac:dyDescent="0.2">
      <c r="A119" s="592"/>
      <c r="B119" s="536"/>
      <c r="C119" s="524"/>
      <c r="D119" s="536"/>
      <c r="E119" s="524"/>
      <c r="F119" s="536"/>
      <c r="G119" s="167">
        <v>3</v>
      </c>
      <c r="H119" s="536"/>
      <c r="I119" s="533"/>
      <c r="J119" s="533"/>
      <c r="K119" s="533"/>
      <c r="L119" s="533"/>
      <c r="M119" s="533"/>
      <c r="N119" s="524"/>
      <c r="O119" s="536"/>
      <c r="P119" s="533"/>
      <c r="Q119" s="533"/>
      <c r="R119" s="524"/>
      <c r="S119" s="536"/>
      <c r="T119" s="533"/>
      <c r="U119" s="533"/>
      <c r="V119" s="524"/>
      <c r="W119" s="536"/>
      <c r="X119" s="533"/>
      <c r="Y119" s="533"/>
      <c r="Z119" s="524"/>
      <c r="AA119" s="11"/>
      <c r="AB119" s="11"/>
      <c r="AC119" s="11"/>
      <c r="AD119" s="11"/>
    </row>
    <row r="120" spans="1:30" ht="12.95" customHeight="1" x14ac:dyDescent="0.2">
      <c r="A120" s="210" t="s">
        <v>59</v>
      </c>
      <c r="B120" s="123" t="s">
        <v>202</v>
      </c>
      <c r="C120" s="350" t="s">
        <v>125</v>
      </c>
      <c r="D120" s="343"/>
      <c r="E120" s="59" t="s">
        <v>23</v>
      </c>
      <c r="F120" s="57">
        <v>40</v>
      </c>
      <c r="G120" s="59">
        <v>4</v>
      </c>
      <c r="H120" s="57"/>
      <c r="I120" s="60"/>
      <c r="J120" s="60">
        <v>40</v>
      </c>
      <c r="K120" s="60"/>
      <c r="L120" s="60"/>
      <c r="M120" s="60"/>
      <c r="N120" s="59"/>
      <c r="O120" s="57"/>
      <c r="P120" s="60"/>
      <c r="Q120" s="60"/>
      <c r="R120" s="59"/>
      <c r="S120" s="57"/>
      <c r="T120" s="60"/>
      <c r="U120" s="60"/>
      <c r="V120" s="59">
        <v>40</v>
      </c>
      <c r="W120" s="415"/>
      <c r="X120" s="430"/>
      <c r="Y120" s="430"/>
      <c r="Z120" s="419"/>
      <c r="AA120" s="11"/>
      <c r="AB120" s="11"/>
      <c r="AC120" s="11"/>
      <c r="AD120" s="11"/>
    </row>
    <row r="121" spans="1:30" ht="12.95" customHeight="1" x14ac:dyDescent="0.2">
      <c r="A121" s="210" t="s">
        <v>60</v>
      </c>
      <c r="B121" s="123" t="s">
        <v>203</v>
      </c>
      <c r="C121" s="350" t="s">
        <v>125</v>
      </c>
      <c r="D121" s="343"/>
      <c r="E121" s="59" t="s">
        <v>23</v>
      </c>
      <c r="F121" s="57">
        <v>30</v>
      </c>
      <c r="G121" s="59">
        <v>4</v>
      </c>
      <c r="H121" s="57"/>
      <c r="I121" s="60"/>
      <c r="J121" s="60">
        <v>30</v>
      </c>
      <c r="K121" s="60"/>
      <c r="L121" s="60"/>
      <c r="M121" s="60"/>
      <c r="N121" s="59"/>
      <c r="O121" s="57"/>
      <c r="P121" s="60"/>
      <c r="Q121" s="60"/>
      <c r="R121" s="59"/>
      <c r="S121" s="57"/>
      <c r="T121" s="60"/>
      <c r="U121" s="60"/>
      <c r="V121" s="59">
        <v>30</v>
      </c>
      <c r="W121" s="415"/>
      <c r="X121" s="430"/>
      <c r="Y121" s="430"/>
      <c r="Z121" s="419"/>
      <c r="AA121" s="11"/>
      <c r="AB121" s="11"/>
      <c r="AC121" s="11"/>
      <c r="AD121" s="11"/>
    </row>
    <row r="122" spans="1:30" ht="12.95" customHeight="1" x14ac:dyDescent="0.2">
      <c r="A122" s="592" t="s">
        <v>128</v>
      </c>
      <c r="B122" s="536" t="s">
        <v>204</v>
      </c>
      <c r="C122" s="524" t="s">
        <v>125</v>
      </c>
      <c r="D122" s="536"/>
      <c r="E122" s="524" t="s">
        <v>24</v>
      </c>
      <c r="F122" s="536">
        <v>60</v>
      </c>
      <c r="G122" s="18">
        <v>2</v>
      </c>
      <c r="H122" s="536">
        <v>30</v>
      </c>
      <c r="I122" s="533"/>
      <c r="J122" s="533">
        <v>30</v>
      </c>
      <c r="K122" s="533"/>
      <c r="L122" s="533"/>
      <c r="M122" s="533"/>
      <c r="N122" s="524"/>
      <c r="O122" s="536"/>
      <c r="P122" s="533"/>
      <c r="Q122" s="533"/>
      <c r="R122" s="524"/>
      <c r="S122" s="536"/>
      <c r="T122" s="533"/>
      <c r="U122" s="533">
        <v>30</v>
      </c>
      <c r="V122" s="524">
        <v>30</v>
      </c>
      <c r="W122" s="536"/>
      <c r="X122" s="533"/>
      <c r="Y122" s="533"/>
      <c r="Z122" s="524"/>
      <c r="AA122" s="11"/>
      <c r="AB122" s="11"/>
      <c r="AC122" s="11"/>
      <c r="AD122" s="11"/>
    </row>
    <row r="123" spans="1:30" ht="12.95" customHeight="1" x14ac:dyDescent="0.2">
      <c r="A123" s="592"/>
      <c r="B123" s="522"/>
      <c r="C123" s="510"/>
      <c r="D123" s="522"/>
      <c r="E123" s="510"/>
      <c r="F123" s="522"/>
      <c r="G123" s="155">
        <v>3</v>
      </c>
      <c r="H123" s="522"/>
      <c r="I123" s="514"/>
      <c r="J123" s="514"/>
      <c r="K123" s="514"/>
      <c r="L123" s="514"/>
      <c r="M123" s="514"/>
      <c r="N123" s="510"/>
      <c r="O123" s="522"/>
      <c r="P123" s="514"/>
      <c r="Q123" s="514"/>
      <c r="R123" s="510"/>
      <c r="S123" s="522"/>
      <c r="T123" s="514"/>
      <c r="U123" s="514"/>
      <c r="V123" s="510"/>
      <c r="W123" s="522"/>
      <c r="X123" s="514"/>
      <c r="Y123" s="514"/>
      <c r="Z123" s="510"/>
      <c r="AA123" s="11"/>
      <c r="AB123" s="11"/>
      <c r="AC123" s="11"/>
      <c r="AD123" s="11"/>
    </row>
    <row r="124" spans="1:30" ht="12.95" customHeight="1" x14ac:dyDescent="0.2">
      <c r="A124" s="210" t="s">
        <v>122</v>
      </c>
      <c r="B124" s="150" t="s">
        <v>205</v>
      </c>
      <c r="C124" s="350" t="s">
        <v>125</v>
      </c>
      <c r="D124" s="343" t="s">
        <v>23</v>
      </c>
      <c r="E124" s="154"/>
      <c r="F124" s="150">
        <v>30</v>
      </c>
      <c r="G124" s="154">
        <v>3</v>
      </c>
      <c r="H124" s="150">
        <v>30</v>
      </c>
      <c r="I124" s="153"/>
      <c r="J124" s="153"/>
      <c r="K124" s="153"/>
      <c r="L124" s="153"/>
      <c r="M124" s="153"/>
      <c r="N124" s="154"/>
      <c r="O124" s="150"/>
      <c r="P124" s="153"/>
      <c r="Q124" s="153"/>
      <c r="R124" s="154"/>
      <c r="S124" s="150">
        <v>30</v>
      </c>
      <c r="T124" s="153"/>
      <c r="U124" s="153"/>
      <c r="V124" s="154"/>
      <c r="W124" s="415"/>
      <c r="X124" s="430"/>
      <c r="Y124" s="430"/>
      <c r="Z124" s="419"/>
      <c r="AA124" s="11"/>
      <c r="AB124" s="11"/>
      <c r="AC124" s="11"/>
      <c r="AD124" s="11"/>
    </row>
    <row r="125" spans="1:30" ht="12.95" customHeight="1" x14ac:dyDescent="0.2">
      <c r="A125" s="411" t="s">
        <v>134</v>
      </c>
      <c r="B125" s="451" t="s">
        <v>206</v>
      </c>
      <c r="C125" s="403" t="s">
        <v>125</v>
      </c>
      <c r="D125" s="451" t="s">
        <v>23</v>
      </c>
      <c r="E125" s="403"/>
      <c r="F125" s="451">
        <v>20</v>
      </c>
      <c r="G125" s="403">
        <v>3</v>
      </c>
      <c r="H125" s="451">
        <v>20</v>
      </c>
      <c r="I125" s="401"/>
      <c r="J125" s="401"/>
      <c r="K125" s="401"/>
      <c r="L125" s="401"/>
      <c r="M125" s="401"/>
      <c r="N125" s="403"/>
      <c r="O125" s="451"/>
      <c r="P125" s="401"/>
      <c r="Q125" s="401"/>
      <c r="R125" s="403"/>
      <c r="S125" s="451">
        <v>20</v>
      </c>
      <c r="T125" s="401"/>
      <c r="U125" s="401"/>
      <c r="V125" s="403"/>
      <c r="W125" s="451"/>
      <c r="X125" s="401"/>
      <c r="Y125" s="401"/>
      <c r="Z125" s="403"/>
      <c r="AA125" s="11"/>
      <c r="AB125" s="11"/>
      <c r="AC125" s="11"/>
      <c r="AD125" s="11"/>
    </row>
    <row r="126" spans="1:30" ht="12.95" customHeight="1" x14ac:dyDescent="0.2">
      <c r="A126" s="428" t="s">
        <v>43</v>
      </c>
      <c r="B126" s="417" t="s">
        <v>207</v>
      </c>
      <c r="C126" s="429" t="s">
        <v>124</v>
      </c>
      <c r="D126" s="417"/>
      <c r="E126" s="429" t="s">
        <v>23</v>
      </c>
      <c r="F126" s="417">
        <v>20</v>
      </c>
      <c r="G126" s="429">
        <v>2</v>
      </c>
      <c r="H126" s="417">
        <v>20</v>
      </c>
      <c r="I126" s="2"/>
      <c r="J126" s="418"/>
      <c r="K126" s="418"/>
      <c r="L126" s="418"/>
      <c r="M126" s="418"/>
      <c r="N126" s="429"/>
      <c r="O126" s="415"/>
      <c r="P126" s="430"/>
      <c r="Q126" s="430"/>
      <c r="R126" s="419"/>
      <c r="S126" s="415"/>
      <c r="T126" s="430"/>
      <c r="U126" s="430"/>
      <c r="V126" s="419"/>
      <c r="W126" s="415"/>
      <c r="X126" s="430"/>
      <c r="Y126" s="416">
        <v>20</v>
      </c>
      <c r="Z126" s="464"/>
      <c r="AA126" s="11"/>
      <c r="AB126" s="11"/>
      <c r="AC126" s="11"/>
      <c r="AD126" s="11"/>
    </row>
    <row r="127" spans="1:30" ht="12.95" customHeight="1" x14ac:dyDescent="0.2">
      <c r="A127" s="208" t="s">
        <v>44</v>
      </c>
      <c r="B127" s="129" t="s">
        <v>208</v>
      </c>
      <c r="C127" s="349" t="s">
        <v>124</v>
      </c>
      <c r="D127" s="346"/>
      <c r="E127" s="68" t="s">
        <v>23</v>
      </c>
      <c r="F127" s="169">
        <v>15</v>
      </c>
      <c r="G127" s="172">
        <v>3</v>
      </c>
      <c r="H127" s="169"/>
      <c r="I127" s="2"/>
      <c r="J127" s="170">
        <v>15</v>
      </c>
      <c r="K127" s="170"/>
      <c r="L127" s="170"/>
      <c r="M127" s="170"/>
      <c r="N127" s="172"/>
      <c r="O127" s="171"/>
      <c r="P127" s="173"/>
      <c r="Q127" s="173"/>
      <c r="R127" s="174"/>
      <c r="S127" s="171"/>
      <c r="T127" s="173"/>
      <c r="U127" s="173"/>
      <c r="V127" s="174"/>
      <c r="W127" s="415"/>
      <c r="X127" s="430"/>
      <c r="Y127" s="416"/>
      <c r="Z127" s="464">
        <v>15</v>
      </c>
      <c r="AA127" s="11"/>
      <c r="AB127" s="11"/>
      <c r="AC127" s="11"/>
      <c r="AD127" s="11"/>
    </row>
    <row r="128" spans="1:30" ht="12.95" customHeight="1" x14ac:dyDescent="0.2">
      <c r="A128" s="208" t="s">
        <v>45</v>
      </c>
      <c r="B128" s="129" t="s">
        <v>209</v>
      </c>
      <c r="C128" s="349" t="s">
        <v>124</v>
      </c>
      <c r="D128" s="346"/>
      <c r="E128" s="68" t="s">
        <v>23</v>
      </c>
      <c r="F128" s="169">
        <v>15</v>
      </c>
      <c r="G128" s="172">
        <v>3</v>
      </c>
      <c r="H128" s="169"/>
      <c r="I128" s="2"/>
      <c r="J128" s="170">
        <v>15</v>
      </c>
      <c r="K128" s="170"/>
      <c r="L128" s="170"/>
      <c r="M128" s="170"/>
      <c r="N128" s="172"/>
      <c r="O128" s="171"/>
      <c r="P128" s="173"/>
      <c r="Q128" s="173"/>
      <c r="R128" s="174"/>
      <c r="S128" s="171"/>
      <c r="T128" s="173"/>
      <c r="U128" s="173"/>
      <c r="V128" s="174"/>
      <c r="W128" s="415"/>
      <c r="X128" s="430"/>
      <c r="Y128" s="416"/>
      <c r="Z128" s="464">
        <v>15</v>
      </c>
      <c r="AA128" s="11"/>
      <c r="AB128" s="11"/>
      <c r="AC128" s="11"/>
      <c r="AD128" s="11"/>
    </row>
    <row r="129" spans="1:30" ht="12.95" customHeight="1" x14ac:dyDescent="0.2">
      <c r="A129" s="208" t="s">
        <v>46</v>
      </c>
      <c r="B129" s="169" t="s">
        <v>210</v>
      </c>
      <c r="C129" s="349" t="s">
        <v>124</v>
      </c>
      <c r="D129" s="346"/>
      <c r="E129" s="172" t="s">
        <v>23</v>
      </c>
      <c r="F129" s="169">
        <v>15</v>
      </c>
      <c r="G129" s="172">
        <v>3</v>
      </c>
      <c r="H129" s="169"/>
      <c r="I129" s="2"/>
      <c r="J129" s="170">
        <v>15</v>
      </c>
      <c r="K129" s="170"/>
      <c r="L129" s="170"/>
      <c r="M129" s="170"/>
      <c r="N129" s="172"/>
      <c r="O129" s="171"/>
      <c r="P129" s="173"/>
      <c r="Q129" s="173"/>
      <c r="R129" s="174"/>
      <c r="S129" s="171"/>
      <c r="T129" s="173"/>
      <c r="U129" s="173"/>
      <c r="V129" s="174"/>
      <c r="W129" s="415"/>
      <c r="X129" s="430"/>
      <c r="Y129" s="416"/>
      <c r="Z129" s="464">
        <v>15</v>
      </c>
      <c r="AA129" s="11"/>
      <c r="AB129" s="11"/>
      <c r="AC129" s="11"/>
      <c r="AD129" s="11"/>
    </row>
    <row r="130" spans="1:30" s="496" customFormat="1" ht="12.95" customHeight="1" x14ac:dyDescent="0.2">
      <c r="A130" s="215" t="s">
        <v>68</v>
      </c>
      <c r="B130" s="133" t="s">
        <v>211</v>
      </c>
      <c r="C130" s="347" t="s">
        <v>124</v>
      </c>
      <c r="D130" s="133"/>
      <c r="E130" s="108" t="s">
        <v>23</v>
      </c>
      <c r="F130" s="133">
        <v>15</v>
      </c>
      <c r="G130" s="108">
        <v>3</v>
      </c>
      <c r="H130" s="103"/>
      <c r="I130" s="116"/>
      <c r="J130" s="105">
        <v>15</v>
      </c>
      <c r="K130" s="105"/>
      <c r="L130" s="105"/>
      <c r="M130" s="105"/>
      <c r="N130" s="134"/>
      <c r="O130" s="135"/>
      <c r="P130" s="105"/>
      <c r="Q130" s="105"/>
      <c r="R130" s="115"/>
      <c r="S130" s="103"/>
      <c r="T130" s="105"/>
      <c r="U130" s="105"/>
      <c r="V130" s="115"/>
      <c r="W130" s="451"/>
      <c r="X130" s="401"/>
      <c r="Y130" s="405"/>
      <c r="Z130" s="421">
        <v>15</v>
      </c>
      <c r="AA130" s="509"/>
      <c r="AB130" s="221"/>
      <c r="AC130" s="221"/>
      <c r="AD130" s="221"/>
    </row>
    <row r="131" spans="1:30" ht="12.95" customHeight="1" x14ac:dyDescent="0.2">
      <c r="A131" s="210" t="s">
        <v>119</v>
      </c>
      <c r="B131" s="184" t="s">
        <v>212</v>
      </c>
      <c r="C131" s="364" t="s">
        <v>124</v>
      </c>
      <c r="D131" s="363"/>
      <c r="E131" s="185" t="s">
        <v>23</v>
      </c>
      <c r="F131" s="184">
        <v>15</v>
      </c>
      <c r="G131" s="185">
        <v>1</v>
      </c>
      <c r="H131" s="181">
        <v>15</v>
      </c>
      <c r="I131" s="183"/>
      <c r="J131" s="182"/>
      <c r="K131" s="182"/>
      <c r="L131" s="182"/>
      <c r="M131" s="182"/>
      <c r="N131" s="187"/>
      <c r="O131" s="186"/>
      <c r="P131" s="182"/>
      <c r="Q131" s="182"/>
      <c r="R131" s="180"/>
      <c r="S131" s="181"/>
      <c r="T131" s="182"/>
      <c r="U131" s="182"/>
      <c r="V131" s="180"/>
      <c r="W131" s="415"/>
      <c r="X131" s="430"/>
      <c r="Y131" s="416">
        <v>15</v>
      </c>
      <c r="Z131" s="464"/>
      <c r="AA131" s="11"/>
      <c r="AB131" s="11"/>
      <c r="AC131" s="11"/>
      <c r="AD131" s="11"/>
    </row>
    <row r="132" spans="1:30" ht="12" thickBot="1" x14ac:dyDescent="0.25">
      <c r="A132" s="208" t="s">
        <v>123</v>
      </c>
      <c r="B132" s="149" t="s">
        <v>213</v>
      </c>
      <c r="C132" s="349" t="s">
        <v>124</v>
      </c>
      <c r="D132" s="346"/>
      <c r="E132" s="152" t="s">
        <v>23</v>
      </c>
      <c r="F132" s="149">
        <v>15</v>
      </c>
      <c r="G132" s="152">
        <v>1</v>
      </c>
      <c r="H132" s="149">
        <v>15</v>
      </c>
      <c r="I132" s="2"/>
      <c r="J132" s="151"/>
      <c r="K132" s="151"/>
      <c r="L132" s="151"/>
      <c r="M132" s="151"/>
      <c r="N132" s="152"/>
      <c r="O132" s="150"/>
      <c r="P132" s="153"/>
      <c r="Q132" s="153"/>
      <c r="R132" s="154"/>
      <c r="S132" s="150"/>
      <c r="T132" s="153"/>
      <c r="U132" s="153"/>
      <c r="V132" s="154"/>
      <c r="W132" s="415"/>
      <c r="X132" s="430"/>
      <c r="Y132" s="416">
        <v>15</v>
      </c>
      <c r="Z132" s="464"/>
      <c r="AA132" s="11"/>
      <c r="AB132" s="11"/>
      <c r="AC132" s="11"/>
      <c r="AD132" s="11"/>
    </row>
    <row r="133" spans="1:30" ht="22.5" x14ac:dyDescent="0.2">
      <c r="A133" s="243" t="s">
        <v>197</v>
      </c>
      <c r="B133" s="238"/>
      <c r="C133" s="239"/>
      <c r="D133" s="238"/>
      <c r="E133" s="239"/>
      <c r="F133" s="238">
        <f>SUM(F134:F144)</f>
        <v>265</v>
      </c>
      <c r="G133" s="239">
        <f>SUM(G134:G144)</f>
        <v>30</v>
      </c>
      <c r="H133" s="233">
        <f>SUM(H134:H144)</f>
        <v>30</v>
      </c>
      <c r="I133" s="244"/>
      <c r="J133" s="234">
        <f>J134+J135+J136+J137+J139+J140+J141+J143+J144</f>
        <v>235</v>
      </c>
      <c r="K133" s="234"/>
      <c r="L133" s="234"/>
      <c r="M133" s="234"/>
      <c r="N133" s="232"/>
      <c r="O133" s="245"/>
      <c r="P133" s="234"/>
      <c r="Q133" s="234"/>
      <c r="R133" s="235"/>
      <c r="S133" s="233"/>
      <c r="T133" s="234">
        <f>T134</f>
        <v>20</v>
      </c>
      <c r="U133" s="234">
        <f>U137</f>
        <v>15</v>
      </c>
      <c r="V133" s="235">
        <f>V135+V137</f>
        <v>50</v>
      </c>
      <c r="W133" s="233">
        <f>W141</f>
        <v>15</v>
      </c>
      <c r="X133" s="234">
        <f>X136+X139+X140+X141+X142+X143+X144</f>
        <v>165</v>
      </c>
      <c r="Y133" s="244"/>
      <c r="Z133" s="253"/>
      <c r="AA133" s="11"/>
      <c r="AB133" s="11"/>
      <c r="AC133" s="11"/>
      <c r="AD133" s="11"/>
    </row>
    <row r="134" spans="1:30" x14ac:dyDescent="0.2">
      <c r="A134" s="211" t="s">
        <v>70</v>
      </c>
      <c r="B134" s="35" t="s">
        <v>214</v>
      </c>
      <c r="C134" s="348" t="s">
        <v>125</v>
      </c>
      <c r="D134" s="35" t="s">
        <v>23</v>
      </c>
      <c r="E134" s="56"/>
      <c r="F134" s="35">
        <v>20</v>
      </c>
      <c r="G134" s="56">
        <v>3</v>
      </c>
      <c r="H134" s="102"/>
      <c r="I134" s="106"/>
      <c r="J134" s="104">
        <v>20</v>
      </c>
      <c r="K134" s="104"/>
      <c r="L134" s="104"/>
      <c r="M134" s="104"/>
      <c r="N134" s="144"/>
      <c r="O134" s="145"/>
      <c r="P134" s="104"/>
      <c r="Q134" s="104"/>
      <c r="R134" s="114"/>
      <c r="S134" s="102"/>
      <c r="T134" s="104">
        <v>20</v>
      </c>
      <c r="U134" s="104"/>
      <c r="V134" s="188"/>
      <c r="W134" s="467"/>
      <c r="X134" s="402"/>
      <c r="Y134" s="406"/>
      <c r="Z134" s="422"/>
      <c r="AA134" s="11"/>
      <c r="AB134" s="11"/>
      <c r="AC134" s="11"/>
      <c r="AD134" s="11"/>
    </row>
    <row r="135" spans="1:30" ht="12.95" customHeight="1" x14ac:dyDescent="0.2">
      <c r="A135" s="210" t="s">
        <v>63</v>
      </c>
      <c r="B135" s="126" t="s">
        <v>215</v>
      </c>
      <c r="C135" s="364" t="s">
        <v>125</v>
      </c>
      <c r="D135" s="363"/>
      <c r="E135" s="63" t="s">
        <v>23</v>
      </c>
      <c r="F135" s="64">
        <v>20</v>
      </c>
      <c r="G135" s="63">
        <v>3</v>
      </c>
      <c r="H135" s="57"/>
      <c r="I135" s="62"/>
      <c r="J135" s="60">
        <v>20</v>
      </c>
      <c r="K135" s="60"/>
      <c r="L135" s="60"/>
      <c r="M135" s="60"/>
      <c r="N135" s="66"/>
      <c r="O135" s="65"/>
      <c r="P135" s="60"/>
      <c r="Q135" s="60"/>
      <c r="R135" s="59"/>
      <c r="S135" s="57"/>
      <c r="T135" s="60"/>
      <c r="U135" s="60"/>
      <c r="V135" s="59">
        <v>20</v>
      </c>
      <c r="W135" s="415"/>
      <c r="X135" s="430"/>
      <c r="Y135" s="416"/>
      <c r="Z135" s="464"/>
      <c r="AA135" s="11"/>
      <c r="AB135" s="11"/>
      <c r="AC135" s="11"/>
      <c r="AD135" s="11"/>
    </row>
    <row r="136" spans="1:30" s="21" customFormat="1" ht="12.95" customHeight="1" x14ac:dyDescent="0.2">
      <c r="A136" s="215" t="s">
        <v>64</v>
      </c>
      <c r="B136" s="133" t="s">
        <v>216</v>
      </c>
      <c r="C136" s="347" t="s">
        <v>125</v>
      </c>
      <c r="D136" s="133" t="s">
        <v>23</v>
      </c>
      <c r="E136" s="108"/>
      <c r="F136" s="133">
        <v>20</v>
      </c>
      <c r="G136" s="108">
        <v>3</v>
      </c>
      <c r="H136" s="103"/>
      <c r="I136" s="116"/>
      <c r="J136" s="105">
        <v>20</v>
      </c>
      <c r="K136" s="105"/>
      <c r="L136" s="105"/>
      <c r="M136" s="105"/>
      <c r="N136" s="134"/>
      <c r="O136" s="135"/>
      <c r="P136" s="105"/>
      <c r="Q136" s="105"/>
      <c r="R136" s="115"/>
      <c r="S136" s="103"/>
      <c r="T136" s="105"/>
      <c r="U136" s="105"/>
      <c r="V136" s="115"/>
      <c r="W136" s="451"/>
      <c r="X136" s="401">
        <v>20</v>
      </c>
      <c r="Y136" s="405"/>
      <c r="Z136" s="421"/>
    </row>
    <row r="137" spans="1:30" ht="20.45" customHeight="1" x14ac:dyDescent="0.2">
      <c r="A137" s="587" t="s">
        <v>120</v>
      </c>
      <c r="B137" s="591" t="s">
        <v>217</v>
      </c>
      <c r="C137" s="593" t="s">
        <v>125</v>
      </c>
      <c r="D137" s="591"/>
      <c r="E137" s="593" t="s">
        <v>72</v>
      </c>
      <c r="F137" s="591">
        <v>45</v>
      </c>
      <c r="G137" s="17">
        <v>2</v>
      </c>
      <c r="H137" s="536">
        <v>15</v>
      </c>
      <c r="I137" s="520"/>
      <c r="J137" s="533">
        <v>30</v>
      </c>
      <c r="K137" s="533"/>
      <c r="L137" s="533"/>
      <c r="M137" s="533"/>
      <c r="N137" s="523"/>
      <c r="O137" s="750"/>
      <c r="P137" s="533"/>
      <c r="Q137" s="533"/>
      <c r="R137" s="524"/>
      <c r="S137" s="536"/>
      <c r="T137" s="533"/>
      <c r="U137" s="533">
        <v>15</v>
      </c>
      <c r="V137" s="524">
        <v>30</v>
      </c>
      <c r="W137" s="536"/>
      <c r="X137" s="533"/>
      <c r="Y137" s="520"/>
      <c r="Z137" s="523"/>
      <c r="AA137" s="11"/>
      <c r="AB137" s="11"/>
      <c r="AC137" s="11"/>
      <c r="AD137" s="11"/>
    </row>
    <row r="138" spans="1:30" ht="12.95" customHeight="1" x14ac:dyDescent="0.2">
      <c r="A138" s="588"/>
      <c r="B138" s="591"/>
      <c r="C138" s="593"/>
      <c r="D138" s="591"/>
      <c r="E138" s="593"/>
      <c r="F138" s="591"/>
      <c r="G138" s="56">
        <v>3</v>
      </c>
      <c r="H138" s="536"/>
      <c r="I138" s="520"/>
      <c r="J138" s="533"/>
      <c r="K138" s="533"/>
      <c r="L138" s="533"/>
      <c r="M138" s="533"/>
      <c r="N138" s="523"/>
      <c r="O138" s="750"/>
      <c r="P138" s="533"/>
      <c r="Q138" s="533"/>
      <c r="R138" s="524"/>
      <c r="S138" s="536"/>
      <c r="T138" s="533"/>
      <c r="U138" s="533"/>
      <c r="V138" s="524"/>
      <c r="W138" s="536"/>
      <c r="X138" s="533"/>
      <c r="Y138" s="520"/>
      <c r="Z138" s="523"/>
      <c r="AA138" s="11"/>
      <c r="AB138" s="11"/>
      <c r="AC138" s="11"/>
      <c r="AD138" s="11"/>
    </row>
    <row r="139" spans="1:30" ht="12.95" customHeight="1" x14ac:dyDescent="0.2">
      <c r="A139" s="211" t="s">
        <v>67</v>
      </c>
      <c r="B139" s="35" t="s">
        <v>218</v>
      </c>
      <c r="C139" s="348" t="s">
        <v>125</v>
      </c>
      <c r="D139" s="35" t="s">
        <v>23</v>
      </c>
      <c r="E139" s="56"/>
      <c r="F139" s="35">
        <v>30</v>
      </c>
      <c r="G139" s="56">
        <v>3</v>
      </c>
      <c r="H139" s="102"/>
      <c r="I139" s="106"/>
      <c r="J139" s="104">
        <v>30</v>
      </c>
      <c r="K139" s="104"/>
      <c r="L139" s="104"/>
      <c r="M139" s="104"/>
      <c r="N139" s="144"/>
      <c r="O139" s="145"/>
      <c r="P139" s="104"/>
      <c r="Q139" s="104"/>
      <c r="R139" s="114"/>
      <c r="S139" s="102"/>
      <c r="T139" s="104"/>
      <c r="U139" s="104"/>
      <c r="V139" s="114"/>
      <c r="W139" s="467"/>
      <c r="X139" s="402">
        <v>30</v>
      </c>
      <c r="Y139" s="406"/>
      <c r="Z139" s="422"/>
      <c r="AA139" s="11"/>
      <c r="AB139" s="11"/>
      <c r="AC139" s="11"/>
      <c r="AD139" s="11"/>
    </row>
    <row r="140" spans="1:30" ht="12.95" customHeight="1" x14ac:dyDescent="0.2">
      <c r="A140" s="219" t="s">
        <v>69</v>
      </c>
      <c r="B140" s="26" t="s">
        <v>219</v>
      </c>
      <c r="C140" s="352" t="s">
        <v>125</v>
      </c>
      <c r="D140" s="26" t="s">
        <v>23</v>
      </c>
      <c r="E140" s="85"/>
      <c r="F140" s="26">
        <v>30</v>
      </c>
      <c r="G140" s="85">
        <v>3</v>
      </c>
      <c r="H140" s="25"/>
      <c r="I140" s="75"/>
      <c r="J140" s="200">
        <v>30</v>
      </c>
      <c r="K140" s="74"/>
      <c r="L140" s="74"/>
      <c r="M140" s="74"/>
      <c r="N140" s="27"/>
      <c r="O140" s="28"/>
      <c r="P140" s="74"/>
      <c r="Q140" s="74"/>
      <c r="R140" s="78"/>
      <c r="S140" s="25"/>
      <c r="T140" s="74"/>
      <c r="U140" s="74"/>
      <c r="V140" s="78"/>
      <c r="W140" s="25"/>
      <c r="X140" s="443">
        <v>30</v>
      </c>
      <c r="Y140" s="198"/>
      <c r="Z140" s="27"/>
      <c r="AA140" s="11"/>
      <c r="AB140" s="11"/>
      <c r="AC140" s="11"/>
      <c r="AD140" s="11"/>
    </row>
    <row r="141" spans="1:30" ht="12.95" customHeight="1" x14ac:dyDescent="0.2">
      <c r="A141" s="550" t="s">
        <v>121</v>
      </c>
      <c r="B141" s="552" t="s">
        <v>220</v>
      </c>
      <c r="C141" s="553" t="s">
        <v>125</v>
      </c>
      <c r="D141" s="552" t="s">
        <v>24</v>
      </c>
      <c r="E141" s="553"/>
      <c r="F141" s="552">
        <v>30</v>
      </c>
      <c r="G141" s="16">
        <v>1</v>
      </c>
      <c r="H141" s="552">
        <v>15</v>
      </c>
      <c r="I141" s="599"/>
      <c r="J141" s="598">
        <v>15</v>
      </c>
      <c r="K141" s="598"/>
      <c r="L141" s="598"/>
      <c r="M141" s="598"/>
      <c r="N141" s="553"/>
      <c r="O141" s="536"/>
      <c r="P141" s="533"/>
      <c r="Q141" s="533"/>
      <c r="R141" s="524"/>
      <c r="S141" s="536"/>
      <c r="T141" s="533"/>
      <c r="U141" s="533"/>
      <c r="V141" s="524"/>
      <c r="W141" s="536">
        <v>15</v>
      </c>
      <c r="X141" s="533">
        <v>15</v>
      </c>
      <c r="Y141" s="520"/>
      <c r="Z141" s="523"/>
      <c r="AA141" s="11"/>
      <c r="AB141" s="11"/>
      <c r="AC141" s="11"/>
      <c r="AD141" s="11"/>
    </row>
    <row r="142" spans="1:30" ht="12.95" customHeight="1" x14ac:dyDescent="0.2">
      <c r="A142" s="550"/>
      <c r="B142" s="552"/>
      <c r="C142" s="553"/>
      <c r="D142" s="552"/>
      <c r="E142" s="553"/>
      <c r="F142" s="552"/>
      <c r="G142" s="99">
        <v>2</v>
      </c>
      <c r="H142" s="552"/>
      <c r="I142" s="599"/>
      <c r="J142" s="598"/>
      <c r="K142" s="598"/>
      <c r="L142" s="598"/>
      <c r="M142" s="598"/>
      <c r="N142" s="553"/>
      <c r="O142" s="536"/>
      <c r="P142" s="533"/>
      <c r="Q142" s="533"/>
      <c r="R142" s="524"/>
      <c r="S142" s="536"/>
      <c r="T142" s="533"/>
      <c r="U142" s="533"/>
      <c r="V142" s="524"/>
      <c r="W142" s="536"/>
      <c r="X142" s="533"/>
      <c r="Y142" s="520"/>
      <c r="Z142" s="523"/>
      <c r="AA142" s="11"/>
      <c r="AB142" s="11"/>
      <c r="AC142" s="11"/>
      <c r="AD142" s="11"/>
    </row>
    <row r="143" spans="1:30" ht="12.95" customHeight="1" x14ac:dyDescent="0.2">
      <c r="A143" s="210" t="s">
        <v>61</v>
      </c>
      <c r="B143" s="123" t="s">
        <v>221</v>
      </c>
      <c r="C143" s="350" t="s">
        <v>125</v>
      </c>
      <c r="D143" s="343" t="s">
        <v>23</v>
      </c>
      <c r="E143" s="59"/>
      <c r="F143" s="57">
        <v>30</v>
      </c>
      <c r="G143" s="59">
        <v>3</v>
      </c>
      <c r="H143" s="57"/>
      <c r="I143" s="60"/>
      <c r="J143" s="60">
        <v>30</v>
      </c>
      <c r="K143" s="60"/>
      <c r="L143" s="60"/>
      <c r="M143" s="60"/>
      <c r="N143" s="59"/>
      <c r="O143" s="57"/>
      <c r="P143" s="60"/>
      <c r="Q143" s="60"/>
      <c r="R143" s="59"/>
      <c r="S143" s="57"/>
      <c r="T143" s="60"/>
      <c r="U143" s="60"/>
      <c r="V143" s="59"/>
      <c r="W143" s="415"/>
      <c r="X143" s="430">
        <v>30</v>
      </c>
      <c r="Y143" s="430"/>
      <c r="Z143" s="419"/>
      <c r="AA143" s="11"/>
      <c r="AB143" s="11"/>
      <c r="AC143" s="11"/>
      <c r="AD143" s="11"/>
    </row>
    <row r="144" spans="1:30" ht="12.95" customHeight="1" thickBot="1" x14ac:dyDescent="0.25">
      <c r="A144" s="210" t="s">
        <v>58</v>
      </c>
      <c r="B144" s="123" t="s">
        <v>222</v>
      </c>
      <c r="C144" s="350" t="s">
        <v>125</v>
      </c>
      <c r="D144" s="343" t="s">
        <v>23</v>
      </c>
      <c r="E144" s="122"/>
      <c r="F144" s="118">
        <v>40</v>
      </c>
      <c r="G144" s="122">
        <v>4</v>
      </c>
      <c r="H144" s="118"/>
      <c r="I144" s="119"/>
      <c r="J144" s="119">
        <v>40</v>
      </c>
      <c r="K144" s="119"/>
      <c r="L144" s="119"/>
      <c r="M144" s="119"/>
      <c r="N144" s="122"/>
      <c r="O144" s="118"/>
      <c r="P144" s="119"/>
      <c r="Q144" s="119"/>
      <c r="R144" s="122"/>
      <c r="S144" s="118"/>
      <c r="T144" s="119"/>
      <c r="U144" s="119"/>
      <c r="V144" s="122"/>
      <c r="W144" s="415"/>
      <c r="X144" s="430">
        <v>40</v>
      </c>
      <c r="Y144" s="430"/>
      <c r="Z144" s="419"/>
      <c r="AA144" s="11"/>
      <c r="AB144" s="11"/>
      <c r="AC144" s="11"/>
      <c r="AD144" s="11"/>
    </row>
    <row r="145" spans="1:30" ht="20.45" customHeight="1" x14ac:dyDescent="0.2">
      <c r="A145" s="243" t="s">
        <v>196</v>
      </c>
      <c r="B145" s="238"/>
      <c r="C145" s="239"/>
      <c r="D145" s="238"/>
      <c r="E145" s="239"/>
      <c r="F145" s="238">
        <f>F146</f>
        <v>120</v>
      </c>
      <c r="G145" s="239">
        <f>SUM(G146)</f>
        <v>4</v>
      </c>
      <c r="H145" s="233"/>
      <c r="I145" s="244"/>
      <c r="J145" s="234"/>
      <c r="K145" s="234"/>
      <c r="L145" s="234"/>
      <c r="M145" s="234"/>
      <c r="N145" s="232">
        <f>N146</f>
        <v>120</v>
      </c>
      <c r="O145" s="245"/>
      <c r="P145" s="234"/>
      <c r="Q145" s="234"/>
      <c r="R145" s="235"/>
      <c r="S145" s="233"/>
      <c r="T145" s="234"/>
      <c r="U145" s="234"/>
      <c r="V145" s="235"/>
      <c r="W145" s="233"/>
      <c r="X145" s="234"/>
      <c r="Y145" s="244"/>
      <c r="Z145" s="253">
        <f>Z146</f>
        <v>120</v>
      </c>
      <c r="AA145" s="11"/>
      <c r="AB145" s="11"/>
      <c r="AC145" s="11"/>
      <c r="AD145" s="11"/>
    </row>
    <row r="146" spans="1:30" ht="12" thickBot="1" x14ac:dyDescent="0.25">
      <c r="A146" s="213" t="s">
        <v>88</v>
      </c>
      <c r="B146" s="97" t="s">
        <v>223</v>
      </c>
      <c r="C146" s="100" t="s">
        <v>126</v>
      </c>
      <c r="D146" s="97"/>
      <c r="E146" s="100" t="s">
        <v>19</v>
      </c>
      <c r="F146" s="97">
        <v>120</v>
      </c>
      <c r="G146" s="100">
        <v>4</v>
      </c>
      <c r="H146" s="97"/>
      <c r="I146" s="22"/>
      <c r="J146" s="98"/>
      <c r="K146" s="98"/>
      <c r="L146" s="98"/>
      <c r="M146" s="98"/>
      <c r="N146" s="100">
        <v>120</v>
      </c>
      <c r="O146" s="117"/>
      <c r="P146" s="112"/>
      <c r="Q146" s="112"/>
      <c r="R146" s="121"/>
      <c r="S146" s="117"/>
      <c r="T146" s="112"/>
      <c r="U146" s="112"/>
      <c r="V146" s="121"/>
      <c r="W146" s="117"/>
      <c r="X146" s="146"/>
      <c r="Y146" s="113"/>
      <c r="Z146" s="484">
        <v>120</v>
      </c>
      <c r="AA146" s="11"/>
      <c r="AB146" s="11"/>
      <c r="AC146" s="11"/>
      <c r="AD146" s="11"/>
    </row>
    <row r="147" spans="1:30" ht="12.95" customHeight="1" thickBot="1" x14ac:dyDescent="0.25">
      <c r="A147" s="257" t="s">
        <v>225</v>
      </c>
      <c r="B147" s="452"/>
      <c r="C147" s="450"/>
      <c r="D147" s="452"/>
      <c r="E147" s="450"/>
      <c r="F147" s="452">
        <f>SUM(F110+F114+F133-50)</f>
        <v>750</v>
      </c>
      <c r="G147" s="450"/>
      <c r="H147" s="452">
        <f>SUM(H110+H114+H133+H145)</f>
        <v>285</v>
      </c>
      <c r="I147" s="277"/>
      <c r="J147" s="449">
        <f>SUM(J110+J114+J133+J145)</f>
        <v>420</v>
      </c>
      <c r="K147" s="449">
        <f>K110+K114+K133+K145</f>
        <v>45</v>
      </c>
      <c r="L147" s="449"/>
      <c r="M147" s="449"/>
      <c r="N147" s="450"/>
      <c r="O147" s="531"/>
      <c r="P147" s="532"/>
      <c r="Q147" s="529">
        <f>Q110+R110+Q114+R114+Q133+R133+Q145+R145</f>
        <v>30</v>
      </c>
      <c r="R147" s="530"/>
      <c r="S147" s="531">
        <f>SUM(S110+T110+S114+T114+S133+T133+S145+T145)</f>
        <v>180</v>
      </c>
      <c r="T147" s="532"/>
      <c r="U147" s="529">
        <f>SUM(U110+V110+U114+V114+U133+V133+U145+V145)</f>
        <v>250</v>
      </c>
      <c r="V147" s="530"/>
      <c r="W147" s="531">
        <f>SUM(W114+X114+W133+X133+W145+X145)</f>
        <v>180</v>
      </c>
      <c r="X147" s="532"/>
      <c r="Y147" s="585">
        <f>Y110+Z110+Y114+Z114+Y133+Z133</f>
        <v>110</v>
      </c>
      <c r="Z147" s="586"/>
      <c r="AA147" s="11"/>
      <c r="AB147" s="11"/>
      <c r="AC147" s="11"/>
      <c r="AD147" s="11"/>
    </row>
    <row r="148" spans="1:30" s="13" customFormat="1" ht="12.95" customHeight="1" x14ac:dyDescent="0.2">
      <c r="A148" s="272" t="s">
        <v>226</v>
      </c>
      <c r="B148" s="460"/>
      <c r="C148" s="459"/>
      <c r="D148" s="460"/>
      <c r="E148" s="459"/>
      <c r="F148" s="460">
        <f>SUM(F113+F145)</f>
        <v>170</v>
      </c>
      <c r="G148" s="459"/>
      <c r="H148" s="460"/>
      <c r="I148" s="466"/>
      <c r="J148" s="458"/>
      <c r="K148" s="458"/>
      <c r="L148" s="458"/>
      <c r="M148" s="458"/>
      <c r="N148" s="459">
        <f>N113+N146</f>
        <v>170</v>
      </c>
      <c r="O148" s="537"/>
      <c r="P148" s="525"/>
      <c r="Q148" s="538"/>
      <c r="R148" s="539"/>
      <c r="S148" s="741"/>
      <c r="T148" s="526"/>
      <c r="U148" s="526"/>
      <c r="V148" s="740"/>
      <c r="W148" s="525">
        <f>SUM(W110+X110)</f>
        <v>50</v>
      </c>
      <c r="X148" s="526"/>
      <c r="Y148" s="527">
        <f>Y145+Z145</f>
        <v>120</v>
      </c>
      <c r="Z148" s="528"/>
    </row>
    <row r="149" spans="1:30" ht="12.95" customHeight="1" thickBot="1" x14ac:dyDescent="0.25">
      <c r="A149" s="278" t="s">
        <v>85</v>
      </c>
      <c r="B149" s="279"/>
      <c r="C149" s="359"/>
      <c r="D149" s="360"/>
      <c r="E149" s="281"/>
      <c r="F149" s="279"/>
      <c r="G149" s="281">
        <f>SUM(G110+G114+G133+G145)</f>
        <v>93</v>
      </c>
      <c r="H149" s="279"/>
      <c r="I149" s="282"/>
      <c r="J149" s="280"/>
      <c r="K149" s="280"/>
      <c r="L149" s="280"/>
      <c r="M149" s="280"/>
      <c r="N149" s="281"/>
      <c r="O149" s="731"/>
      <c r="P149" s="728"/>
      <c r="Q149" s="744">
        <f>G115</f>
        <v>3</v>
      </c>
      <c r="R149" s="745"/>
      <c r="S149" s="728">
        <f>SUM(G116+G118+G111+G112,G124+G125+G134)</f>
        <v>20</v>
      </c>
      <c r="T149" s="726"/>
      <c r="U149" s="726">
        <f>SUM(G135,G137:G138,G117,G119,G120:G121,G122:G123)</f>
        <v>27</v>
      </c>
      <c r="V149" s="727"/>
      <c r="W149" s="728">
        <f>SUM(G113,G136,G141:G142,G144,G143,G139:G140)</f>
        <v>23</v>
      </c>
      <c r="X149" s="726"/>
      <c r="Y149" s="738">
        <f>G145+G126+G127+G128+G129+G130+G131+G132</f>
        <v>20</v>
      </c>
      <c r="Z149" s="739"/>
      <c r="AA149" s="11"/>
      <c r="AB149" s="11"/>
      <c r="AC149" s="11"/>
      <c r="AD149" s="11"/>
    </row>
    <row r="150" spans="1:30" ht="12.95" customHeight="1" thickBot="1" x14ac:dyDescent="0.25">
      <c r="A150" s="42"/>
      <c r="B150" s="43"/>
      <c r="C150" s="43"/>
      <c r="D150" s="43"/>
      <c r="E150" s="43"/>
      <c r="F150" s="43"/>
      <c r="G150" s="43"/>
      <c r="H150" s="43"/>
      <c r="I150" s="44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5"/>
      <c r="Z150" s="494"/>
      <c r="AA150" s="11"/>
      <c r="AB150" s="11"/>
      <c r="AC150" s="11"/>
      <c r="AD150" s="11"/>
    </row>
    <row r="151" spans="1:30" ht="12.95" customHeight="1" x14ac:dyDescent="0.2">
      <c r="A151" s="283" t="s">
        <v>89</v>
      </c>
      <c r="B151" s="284"/>
      <c r="C151" s="371"/>
      <c r="D151" s="284"/>
      <c r="E151" s="285"/>
      <c r="F151" s="286">
        <f>SUM(F45+F147)</f>
        <v>1650</v>
      </c>
      <c r="G151" s="287"/>
      <c r="H151" s="286"/>
      <c r="I151" s="288"/>
      <c r="J151" s="288"/>
      <c r="K151" s="288"/>
      <c r="L151" s="288"/>
      <c r="M151" s="288"/>
      <c r="N151" s="287"/>
      <c r="O151" s="748">
        <f>SUM(O45)</f>
        <v>300</v>
      </c>
      <c r="P151" s="746"/>
      <c r="Q151" s="746">
        <f>SUM(Q45+Q147)</f>
        <v>295</v>
      </c>
      <c r="R151" s="747"/>
      <c r="S151" s="748">
        <f>SUM(S45,S147)</f>
        <v>290</v>
      </c>
      <c r="T151" s="746"/>
      <c r="U151" s="746">
        <f>SUM(U45+U147)</f>
        <v>325</v>
      </c>
      <c r="V151" s="747"/>
      <c r="W151" s="748">
        <f>SUM(W45+W147)</f>
        <v>255</v>
      </c>
      <c r="X151" s="746"/>
      <c r="Y151" s="746">
        <f>SUM(Y45,Y147)</f>
        <v>185</v>
      </c>
      <c r="Z151" s="747"/>
      <c r="AA151" s="11"/>
      <c r="AB151" s="11"/>
      <c r="AC151" s="11"/>
      <c r="AD151" s="11"/>
    </row>
    <row r="152" spans="1:30" ht="12.95" customHeight="1" x14ac:dyDescent="0.2">
      <c r="A152" s="289" t="s">
        <v>75</v>
      </c>
      <c r="B152" s="290"/>
      <c r="C152" s="292"/>
      <c r="D152" s="291"/>
      <c r="E152" s="292"/>
      <c r="F152" s="293">
        <v>200</v>
      </c>
      <c r="G152" s="294"/>
      <c r="H152" s="293"/>
      <c r="I152" s="295"/>
      <c r="J152" s="295"/>
      <c r="K152" s="295"/>
      <c r="L152" s="295"/>
      <c r="M152" s="295"/>
      <c r="N152" s="294"/>
      <c r="O152" s="732"/>
      <c r="P152" s="733"/>
      <c r="Q152" s="734"/>
      <c r="R152" s="735"/>
      <c r="S152" s="732">
        <v>30</v>
      </c>
      <c r="T152" s="733"/>
      <c r="U152" s="734"/>
      <c r="V152" s="735"/>
      <c r="W152" s="732">
        <v>50</v>
      </c>
      <c r="X152" s="733"/>
      <c r="Y152" s="734">
        <v>120</v>
      </c>
      <c r="Z152" s="735"/>
      <c r="AA152" s="11"/>
      <c r="AB152" s="11"/>
      <c r="AC152" s="11"/>
      <c r="AD152" s="11"/>
    </row>
    <row r="153" spans="1:30" s="5" customFormat="1" ht="12.95" customHeight="1" thickBot="1" x14ac:dyDescent="0.25">
      <c r="A153" s="497" t="s">
        <v>39</v>
      </c>
      <c r="B153" s="498"/>
      <c r="C153" s="499"/>
      <c r="D153" s="455">
        <v>3</v>
      </c>
      <c r="E153" s="454">
        <v>3</v>
      </c>
      <c r="F153" s="455"/>
      <c r="G153" s="454"/>
      <c r="H153" s="455"/>
      <c r="I153" s="500"/>
      <c r="J153" s="453"/>
      <c r="K153" s="453"/>
      <c r="L153" s="453"/>
      <c r="M153" s="453"/>
      <c r="N153" s="454"/>
      <c r="O153" s="583">
        <v>2</v>
      </c>
      <c r="P153" s="584"/>
      <c r="Q153" s="584">
        <v>2</v>
      </c>
      <c r="R153" s="639"/>
      <c r="S153" s="583">
        <v>1</v>
      </c>
      <c r="T153" s="584"/>
      <c r="U153" s="584">
        <v>1</v>
      </c>
      <c r="V153" s="639"/>
      <c r="W153" s="583"/>
      <c r="X153" s="584"/>
      <c r="Y153" s="581"/>
      <c r="Z153" s="582"/>
    </row>
    <row r="154" spans="1:30" ht="12.95" customHeight="1" thickBot="1" x14ac:dyDescent="0.25">
      <c r="A154" s="296" t="s">
        <v>90</v>
      </c>
      <c r="B154" s="297"/>
      <c r="C154" s="299"/>
      <c r="D154" s="298"/>
      <c r="E154" s="299"/>
      <c r="F154" s="455"/>
      <c r="G154" s="454">
        <f>SUM(G47,G149)</f>
        <v>180</v>
      </c>
      <c r="H154" s="455"/>
      <c r="I154" s="300"/>
      <c r="J154" s="453"/>
      <c r="K154" s="453"/>
      <c r="L154" s="453"/>
      <c r="M154" s="453"/>
      <c r="N154" s="454"/>
      <c r="O154" s="725">
        <f>SUM(O47)</f>
        <v>30</v>
      </c>
      <c r="P154" s="583"/>
      <c r="Q154" s="723">
        <f>SUM(Q47+Q104)</f>
        <v>30</v>
      </c>
      <c r="R154" s="724"/>
      <c r="S154" s="725">
        <f>SUM(S47,S149)</f>
        <v>30</v>
      </c>
      <c r="T154" s="583"/>
      <c r="U154" s="723">
        <f>SUM(U47,U149)</f>
        <v>30</v>
      </c>
      <c r="V154" s="724"/>
      <c r="W154" s="725">
        <f>SUM(W47,W149)</f>
        <v>30</v>
      </c>
      <c r="X154" s="583"/>
      <c r="Y154" s="736">
        <f>SUM(Y47,Y149)</f>
        <v>30</v>
      </c>
      <c r="Z154" s="737"/>
      <c r="AA154" s="11"/>
      <c r="AB154" s="11"/>
      <c r="AC154" s="11"/>
      <c r="AD154" s="11"/>
    </row>
    <row r="155" spans="1:30" ht="12.95" customHeight="1" x14ac:dyDescent="0.2">
      <c r="A155" s="314" t="s">
        <v>73</v>
      </c>
      <c r="B155" s="315"/>
      <c r="C155" s="317"/>
      <c r="D155" s="316"/>
      <c r="E155" s="317"/>
      <c r="F155" s="307"/>
      <c r="G155" s="306">
        <v>22</v>
      </c>
      <c r="H155" s="307"/>
      <c r="I155" s="318"/>
      <c r="J155" s="305"/>
      <c r="K155" s="305"/>
      <c r="L155" s="305"/>
      <c r="M155" s="305"/>
      <c r="N155" s="306"/>
      <c r="O155" s="721"/>
      <c r="P155" s="722"/>
      <c r="Q155" s="729"/>
      <c r="R155" s="730"/>
      <c r="S155" s="721"/>
      <c r="T155" s="722"/>
      <c r="U155" s="729"/>
      <c r="V155" s="730"/>
      <c r="W155" s="721"/>
      <c r="X155" s="722"/>
      <c r="Y155" s="742"/>
      <c r="Z155" s="743"/>
      <c r="AA155" s="11"/>
      <c r="AB155" s="11"/>
      <c r="AC155" s="11"/>
      <c r="AD155" s="11"/>
    </row>
    <row r="156" spans="1:30" ht="12.95" customHeight="1" x14ac:dyDescent="0.2">
      <c r="A156" s="319" t="s">
        <v>66</v>
      </c>
      <c r="B156" s="320"/>
      <c r="C156" s="322"/>
      <c r="D156" s="321"/>
      <c r="E156" s="322"/>
      <c r="F156" s="302"/>
      <c r="G156" s="304">
        <f>SUM(G149)</f>
        <v>93</v>
      </c>
      <c r="H156" s="302"/>
      <c r="I156" s="323"/>
      <c r="J156" s="303"/>
      <c r="K156" s="303"/>
      <c r="L156" s="303"/>
      <c r="M156" s="303"/>
      <c r="N156" s="304"/>
      <c r="O156" s="531"/>
      <c r="P156" s="532"/>
      <c r="Q156" s="529"/>
      <c r="R156" s="530"/>
      <c r="S156" s="531"/>
      <c r="T156" s="532"/>
      <c r="U156" s="529"/>
      <c r="V156" s="530"/>
      <c r="W156" s="531"/>
      <c r="X156" s="532"/>
      <c r="Y156" s="585"/>
      <c r="Z156" s="586"/>
      <c r="AA156" s="11"/>
      <c r="AB156" s="11"/>
      <c r="AC156" s="11"/>
      <c r="AD156" s="11"/>
    </row>
    <row r="157" spans="1:30" ht="12.95" customHeight="1" x14ac:dyDescent="0.2">
      <c r="A157" s="278" t="s">
        <v>74</v>
      </c>
      <c r="B157" s="324"/>
      <c r="C157" s="359"/>
      <c r="D157" s="360"/>
      <c r="E157" s="311"/>
      <c r="F157" s="309"/>
      <c r="G157" s="325">
        <v>8</v>
      </c>
      <c r="H157" s="324"/>
      <c r="I157" s="326"/>
      <c r="J157" s="310"/>
      <c r="K157" s="310"/>
      <c r="L157" s="310"/>
      <c r="M157" s="310"/>
      <c r="N157" s="311"/>
      <c r="O157" s="308"/>
      <c r="P157" s="309"/>
      <c r="Q157" s="312"/>
      <c r="R157" s="313"/>
      <c r="S157" s="308"/>
      <c r="T157" s="309"/>
      <c r="U157" s="312"/>
      <c r="V157" s="313"/>
      <c r="W157" s="463"/>
      <c r="X157" s="457"/>
      <c r="Y157" s="456"/>
      <c r="Z157" s="495"/>
      <c r="AA157" s="11"/>
      <c r="AB157" s="11"/>
      <c r="AC157" s="11"/>
      <c r="AD157" s="11"/>
    </row>
    <row r="158" spans="1:30" ht="12.95" customHeight="1" x14ac:dyDescent="0.2">
      <c r="A158" s="319" t="s">
        <v>148</v>
      </c>
      <c r="B158" s="327"/>
      <c r="C158" s="353"/>
      <c r="D158" s="357"/>
      <c r="E158" s="304"/>
      <c r="F158" s="302"/>
      <c r="G158" s="304">
        <v>2</v>
      </c>
      <c r="H158" s="302"/>
      <c r="I158" s="328"/>
      <c r="J158" s="303"/>
      <c r="K158" s="303"/>
      <c r="L158" s="303"/>
      <c r="M158" s="303"/>
      <c r="N158" s="304"/>
      <c r="O158" s="329"/>
      <c r="P158" s="302"/>
      <c r="Q158" s="330"/>
      <c r="R158" s="331"/>
      <c r="S158" s="329"/>
      <c r="T158" s="302"/>
      <c r="U158" s="330"/>
      <c r="V158" s="331"/>
      <c r="W158" s="531"/>
      <c r="X158" s="532"/>
      <c r="Y158" s="435"/>
      <c r="Z158" s="448"/>
      <c r="AA158" s="11"/>
      <c r="AB158" s="11"/>
      <c r="AC158" s="11"/>
      <c r="AD158" s="11"/>
    </row>
    <row r="159" spans="1:30" ht="12.95" customHeight="1" thickBot="1" x14ac:dyDescent="0.25">
      <c r="A159" s="332" t="s">
        <v>149</v>
      </c>
      <c r="B159" s="333"/>
      <c r="C159" s="334"/>
      <c r="D159" s="335"/>
      <c r="E159" s="334"/>
      <c r="F159" s="335"/>
      <c r="G159" s="336">
        <v>66</v>
      </c>
      <c r="H159" s="337"/>
      <c r="I159" s="338"/>
      <c r="J159" s="338"/>
      <c r="K159" s="338"/>
      <c r="L159" s="338"/>
      <c r="M159" s="338"/>
      <c r="N159" s="339"/>
      <c r="O159" s="575"/>
      <c r="P159" s="576"/>
      <c r="Q159" s="577"/>
      <c r="R159" s="578"/>
      <c r="S159" s="575"/>
      <c r="T159" s="576"/>
      <c r="U159" s="577"/>
      <c r="V159" s="578"/>
      <c r="W159" s="575"/>
      <c r="X159" s="576"/>
      <c r="Y159" s="577"/>
      <c r="Z159" s="578"/>
      <c r="AA159" s="11"/>
      <c r="AB159" s="11"/>
      <c r="AC159" s="11"/>
      <c r="AD159" s="11"/>
    </row>
    <row r="160" spans="1:30" ht="21" customHeight="1" x14ac:dyDescent="0.2">
      <c r="A160" s="220"/>
      <c r="B160" s="221"/>
      <c r="C160" s="221"/>
      <c r="D160" s="221"/>
      <c r="E160" s="221"/>
      <c r="F160" s="221"/>
      <c r="G160" s="222"/>
      <c r="H160" s="223"/>
      <c r="I160" s="223"/>
      <c r="J160" s="223"/>
      <c r="K160" s="223"/>
      <c r="L160" s="223"/>
      <c r="M160" s="223"/>
      <c r="N160" s="223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11"/>
      <c r="AB160" s="11"/>
      <c r="AC160" s="11"/>
      <c r="AD160" s="11"/>
    </row>
    <row r="161" spans="1:30" ht="12.95" customHeight="1" x14ac:dyDescent="0.2">
      <c r="A161" s="712" t="s">
        <v>127</v>
      </c>
      <c r="B161" s="712"/>
      <c r="C161" s="712"/>
      <c r="D161" s="712"/>
      <c r="E161" s="712"/>
      <c r="F161" s="712"/>
      <c r="G161" s="712"/>
      <c r="H161" s="712"/>
      <c r="I161" s="712"/>
      <c r="J161" s="712"/>
      <c r="K161" s="712"/>
      <c r="L161" s="712"/>
      <c r="M161" s="712"/>
      <c r="N161" s="712"/>
      <c r="O161" s="712"/>
      <c r="P161" s="712"/>
      <c r="Q161" s="712"/>
      <c r="R161" s="712"/>
      <c r="S161" s="712"/>
      <c r="T161" s="712"/>
      <c r="U161" s="712"/>
      <c r="V161" s="712"/>
      <c r="W161" s="712"/>
      <c r="X161" s="712"/>
      <c r="Y161" s="712"/>
      <c r="Z161" s="712"/>
      <c r="AA161" s="11"/>
      <c r="AB161" s="11"/>
      <c r="AC161" s="11"/>
      <c r="AD161" s="11"/>
    </row>
    <row r="162" spans="1:30" ht="12.95" customHeight="1" x14ac:dyDescent="0.2">
      <c r="A162" s="719" t="s">
        <v>91</v>
      </c>
      <c r="B162" s="719"/>
      <c r="C162" s="719"/>
      <c r="D162" s="719"/>
      <c r="E162" s="719"/>
      <c r="F162" s="719"/>
      <c r="G162" s="719"/>
      <c r="H162" s="719"/>
      <c r="I162" s="719"/>
      <c r="J162" s="719"/>
      <c r="K162" s="719"/>
      <c r="L162" s="719"/>
      <c r="M162" s="719"/>
      <c r="N162" s="719"/>
      <c r="O162" s="719"/>
      <c r="P162" s="719"/>
      <c r="Q162" s="719"/>
      <c r="R162" s="719"/>
      <c r="S162" s="719"/>
      <c r="T162" s="719"/>
      <c r="U162" s="719"/>
      <c r="V162" s="719"/>
      <c r="W162" s="719"/>
      <c r="X162" s="719"/>
      <c r="Y162" s="719"/>
      <c r="Z162" s="719"/>
      <c r="AA162" s="11"/>
      <c r="AB162" s="11"/>
      <c r="AC162" s="11"/>
      <c r="AD162" s="11"/>
    </row>
    <row r="163" spans="1:30" ht="12.95" customHeight="1" x14ac:dyDescent="0.2">
      <c r="A163" s="712" t="s">
        <v>150</v>
      </c>
      <c r="B163" s="712"/>
      <c r="C163" s="712"/>
      <c r="D163" s="712"/>
      <c r="E163" s="712"/>
      <c r="F163" s="712"/>
      <c r="G163" s="712"/>
      <c r="H163" s="712"/>
      <c r="I163" s="712"/>
      <c r="J163" s="712"/>
      <c r="K163" s="712"/>
      <c r="L163" s="712"/>
      <c r="M163" s="712"/>
      <c r="N163" s="712"/>
      <c r="O163" s="712"/>
      <c r="P163" s="712"/>
      <c r="Q163" s="712"/>
      <c r="R163" s="712"/>
      <c r="S163" s="712"/>
      <c r="T163" s="712"/>
      <c r="U163" s="712"/>
      <c r="V163" s="712"/>
      <c r="W163" s="712"/>
      <c r="X163" s="712"/>
      <c r="Y163" s="712"/>
      <c r="Z163" s="712"/>
      <c r="AA163" s="11"/>
      <c r="AB163" s="11"/>
      <c r="AC163" s="11"/>
      <c r="AD163" s="11"/>
    </row>
    <row r="164" spans="1:30" ht="9" customHeight="1" x14ac:dyDescent="0.2">
      <c r="A164" s="712" t="s">
        <v>227</v>
      </c>
      <c r="B164" s="712"/>
      <c r="C164" s="712"/>
      <c r="D164" s="712"/>
      <c r="E164" s="712"/>
      <c r="F164" s="712"/>
      <c r="G164" s="712"/>
      <c r="H164" s="712"/>
      <c r="I164" s="712"/>
      <c r="J164" s="712"/>
      <c r="K164" s="712"/>
      <c r="L164" s="712"/>
      <c r="M164" s="712"/>
      <c r="N164" s="712"/>
      <c r="O164" s="712"/>
      <c r="P164" s="712"/>
      <c r="Q164" s="712"/>
      <c r="R164" s="712"/>
      <c r="S164" s="712"/>
      <c r="T164" s="712"/>
      <c r="U164" s="712"/>
      <c r="V164" s="712"/>
      <c r="W164" s="712"/>
      <c r="X164" s="712"/>
      <c r="Y164" s="712"/>
      <c r="Z164" s="712"/>
      <c r="AA164" s="11"/>
      <c r="AB164" s="11"/>
      <c r="AC164" s="11"/>
      <c r="AD164" s="11"/>
    </row>
    <row r="165" spans="1:30" ht="12.95" customHeight="1" x14ac:dyDescent="0.2">
      <c r="A165" s="712" t="s">
        <v>228</v>
      </c>
      <c r="B165" s="712"/>
      <c r="C165" s="712"/>
      <c r="D165" s="712"/>
      <c r="E165" s="712"/>
      <c r="F165" s="712"/>
      <c r="G165" s="712"/>
      <c r="H165" s="712"/>
      <c r="I165" s="712"/>
      <c r="J165" s="712"/>
      <c r="K165" s="712"/>
      <c r="L165" s="712"/>
      <c r="M165" s="712"/>
      <c r="N165" s="712"/>
      <c r="O165" s="712"/>
      <c r="P165" s="712"/>
      <c r="Q165" s="712"/>
      <c r="R165" s="712"/>
      <c r="S165" s="712"/>
      <c r="T165" s="712"/>
      <c r="U165" s="712"/>
      <c r="V165" s="712"/>
      <c r="W165" s="712"/>
      <c r="X165" s="712"/>
      <c r="Y165" s="712"/>
      <c r="Z165" s="712"/>
      <c r="AA165" s="11"/>
      <c r="AB165" s="11"/>
      <c r="AC165" s="11"/>
      <c r="AD165" s="11"/>
    </row>
    <row r="166" spans="1:30" ht="12.95" customHeight="1" x14ac:dyDescent="0.2">
      <c r="A166" s="712" t="s">
        <v>234</v>
      </c>
      <c r="B166" s="712"/>
      <c r="C166" s="712"/>
      <c r="D166" s="712"/>
      <c r="E166" s="712"/>
      <c r="F166" s="712"/>
      <c r="G166" s="712"/>
      <c r="H166" s="712"/>
      <c r="I166" s="712"/>
      <c r="J166" s="712"/>
      <c r="K166" s="712"/>
      <c r="L166" s="712"/>
      <c r="M166" s="712"/>
      <c r="N166" s="712"/>
      <c r="O166" s="712"/>
      <c r="P166" s="712"/>
      <c r="Q166" s="712"/>
      <c r="R166" s="712"/>
      <c r="S166" s="712"/>
      <c r="T166" s="712"/>
      <c r="U166" s="712"/>
      <c r="V166" s="712"/>
      <c r="W166" s="712"/>
      <c r="X166" s="712"/>
      <c r="Y166" s="712"/>
      <c r="Z166" s="712"/>
      <c r="AA166" s="11"/>
      <c r="AB166" s="11"/>
      <c r="AC166" s="11"/>
      <c r="AD166" s="11"/>
    </row>
    <row r="167" spans="1:30" ht="21" customHeight="1" x14ac:dyDescent="0.2">
      <c r="A167" s="718" t="s">
        <v>151</v>
      </c>
      <c r="B167" s="718"/>
      <c r="C167" s="718"/>
      <c r="D167" s="718"/>
      <c r="E167" s="718"/>
      <c r="F167" s="718"/>
      <c r="G167" s="718"/>
      <c r="H167" s="718"/>
      <c r="I167" s="718"/>
      <c r="J167" s="718"/>
      <c r="K167" s="718"/>
      <c r="L167" s="718"/>
      <c r="M167" s="718"/>
      <c r="N167" s="718"/>
      <c r="O167" s="718"/>
      <c r="P167" s="718"/>
      <c r="Q167" s="718"/>
      <c r="R167" s="718"/>
      <c r="S167" s="718"/>
      <c r="T167" s="718"/>
      <c r="U167" s="718"/>
      <c r="V167" s="718"/>
      <c r="W167" s="718"/>
      <c r="X167" s="718"/>
      <c r="Y167" s="718"/>
      <c r="Z167" s="718"/>
      <c r="AA167" s="11"/>
      <c r="AB167" s="11"/>
      <c r="AC167" s="11"/>
      <c r="AD167" s="11"/>
    </row>
    <row r="168" spans="1:30" ht="24.95" customHeight="1" x14ac:dyDescent="0.2"/>
    <row r="169" spans="1:30" ht="12.95" customHeight="1" x14ac:dyDescent="0.2"/>
  </sheetData>
  <mergeCells count="626">
    <mergeCell ref="V85:V86"/>
    <mergeCell ref="W85:W86"/>
    <mergeCell ref="X85:X86"/>
    <mergeCell ref="Y85:Y86"/>
    <mergeCell ref="Z85:Z86"/>
    <mergeCell ref="F85:F86"/>
    <mergeCell ref="Z87:Z88"/>
    <mergeCell ref="Q87:Q88"/>
    <mergeCell ref="R87:R88"/>
    <mergeCell ref="S87:S88"/>
    <mergeCell ref="U87:U88"/>
    <mergeCell ref="T87:T88"/>
    <mergeCell ref="V87:V88"/>
    <mergeCell ref="W87:W88"/>
    <mergeCell ref="X87:X88"/>
    <mergeCell ref="Y87:Y88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A80:A81"/>
    <mergeCell ref="B80:B81"/>
    <mergeCell ref="C80:C81"/>
    <mergeCell ref="F80:F81"/>
    <mergeCell ref="A87:A88"/>
    <mergeCell ref="B87:B88"/>
    <mergeCell ref="C87:C88"/>
    <mergeCell ref="F87:F88"/>
    <mergeCell ref="D82:D83"/>
    <mergeCell ref="D87:D88"/>
    <mergeCell ref="D85:D86"/>
    <mergeCell ref="A82:A83"/>
    <mergeCell ref="B82:B83"/>
    <mergeCell ref="C82:C83"/>
    <mergeCell ref="F82:F83"/>
    <mergeCell ref="A85:A86"/>
    <mergeCell ref="B85:B86"/>
    <mergeCell ref="C85:C86"/>
    <mergeCell ref="M87:M88"/>
    <mergeCell ref="N87:N88"/>
    <mergeCell ref="O87:O88"/>
    <mergeCell ref="I87:I88"/>
    <mergeCell ref="J87:J88"/>
    <mergeCell ref="S78:S79"/>
    <mergeCell ref="V78:V79"/>
    <mergeCell ref="Q78:Q79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T80:T81"/>
    <mergeCell ref="U80:U81"/>
    <mergeCell ref="U98:U99"/>
    <mergeCell ref="S70:S71"/>
    <mergeCell ref="T70:T71"/>
    <mergeCell ref="K98:K99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R85:R86"/>
    <mergeCell ref="S85:S86"/>
    <mergeCell ref="T85:T86"/>
    <mergeCell ref="U85:U86"/>
    <mergeCell ref="K87:K88"/>
    <mergeCell ref="P87:P88"/>
    <mergeCell ref="T78:T79"/>
    <mergeCell ref="X98:X99"/>
    <mergeCell ref="L89:L90"/>
    <mergeCell ref="M89:M90"/>
    <mergeCell ref="N89:N90"/>
    <mergeCell ref="O89:O90"/>
    <mergeCell ref="P89:P90"/>
    <mergeCell ref="T89:T90"/>
    <mergeCell ref="U89:U90"/>
    <mergeCell ref="V89:V90"/>
    <mergeCell ref="W89:W90"/>
    <mergeCell ref="X89:X90"/>
    <mergeCell ref="R91:R92"/>
    <mergeCell ref="Q91:Q92"/>
    <mergeCell ref="N91:N92"/>
    <mergeCell ref="O91:O92"/>
    <mergeCell ref="P91:P92"/>
    <mergeCell ref="S91:S92"/>
    <mergeCell ref="T91:T92"/>
    <mergeCell ref="M91:M92"/>
    <mergeCell ref="W91:W92"/>
    <mergeCell ref="A166:Z166"/>
    <mergeCell ref="B118:B119"/>
    <mergeCell ref="F98:F99"/>
    <mergeCell ref="H98:H99"/>
    <mergeCell ref="I98:I99"/>
    <mergeCell ref="J98:J99"/>
    <mergeCell ref="L98:L99"/>
    <mergeCell ref="M98:M99"/>
    <mergeCell ref="N98:N99"/>
    <mergeCell ref="O98:O99"/>
    <mergeCell ref="P98:P99"/>
    <mergeCell ref="Y102:Z102"/>
    <mergeCell ref="S102:T102"/>
    <mergeCell ref="Q98:Q99"/>
    <mergeCell ref="W158:X158"/>
    <mergeCell ref="S122:S123"/>
    <mergeCell ref="L137:L138"/>
    <mergeCell ref="O151:P151"/>
    <mergeCell ref="O118:O119"/>
    <mergeCell ref="O156:P156"/>
    <mergeCell ref="O147:P147"/>
    <mergeCell ref="Z122:Z123"/>
    <mergeCell ref="S155:T155"/>
    <mergeCell ref="Q156:R156"/>
    <mergeCell ref="K122:K123"/>
    <mergeCell ref="L118:L119"/>
    <mergeCell ref="Q118:Q119"/>
    <mergeCell ref="L122:L123"/>
    <mergeCell ref="P137:P138"/>
    <mergeCell ref="O137:O138"/>
    <mergeCell ref="N122:N123"/>
    <mergeCell ref="O107:R107"/>
    <mergeCell ref="M118:M119"/>
    <mergeCell ref="N118:N119"/>
    <mergeCell ref="P118:P119"/>
    <mergeCell ref="H107:N107"/>
    <mergeCell ref="O108:P108"/>
    <mergeCell ref="H108:H109"/>
    <mergeCell ref="I108:I109"/>
    <mergeCell ref="L108:L109"/>
    <mergeCell ref="Q148:R148"/>
    <mergeCell ref="S148:T148"/>
    <mergeCell ref="U148:V148"/>
    <mergeCell ref="V137:V138"/>
    <mergeCell ref="R137:R138"/>
    <mergeCell ref="S137:S138"/>
    <mergeCell ref="T137:T138"/>
    <mergeCell ref="U137:U138"/>
    <mergeCell ref="U141:U142"/>
    <mergeCell ref="Y156:Z156"/>
    <mergeCell ref="Y155:Z155"/>
    <mergeCell ref="Q149:R149"/>
    <mergeCell ref="U151:V151"/>
    <mergeCell ref="W151:X151"/>
    <mergeCell ref="Q155:R155"/>
    <mergeCell ref="Y151:Z151"/>
    <mergeCell ref="U154:V154"/>
    <mergeCell ref="W154:X154"/>
    <mergeCell ref="U156:V156"/>
    <mergeCell ref="W156:X156"/>
    <mergeCell ref="S156:T156"/>
    <mergeCell ref="Q151:R151"/>
    <mergeCell ref="S151:T151"/>
    <mergeCell ref="Y152:Z152"/>
    <mergeCell ref="Y154:Z154"/>
    <mergeCell ref="Y149:Z149"/>
    <mergeCell ref="U147:V147"/>
    <mergeCell ref="T141:T142"/>
    <mergeCell ref="V111:V112"/>
    <mergeCell ref="W111:W112"/>
    <mergeCell ref="W107:Z107"/>
    <mergeCell ref="W122:W123"/>
    <mergeCell ref="X122:X123"/>
    <mergeCell ref="Y122:Y123"/>
    <mergeCell ref="U152:V152"/>
    <mergeCell ref="U122:U123"/>
    <mergeCell ref="V122:V123"/>
    <mergeCell ref="U153:V153"/>
    <mergeCell ref="X111:X112"/>
    <mergeCell ref="S149:T149"/>
    <mergeCell ref="S152:T152"/>
    <mergeCell ref="T122:T123"/>
    <mergeCell ref="E141:E142"/>
    <mergeCell ref="F141:F142"/>
    <mergeCell ref="H141:H142"/>
    <mergeCell ref="L141:L142"/>
    <mergeCell ref="M141:M142"/>
    <mergeCell ref="N141:N142"/>
    <mergeCell ref="O141:O142"/>
    <mergeCell ref="I141:I142"/>
    <mergeCell ref="Z98:Z99"/>
    <mergeCell ref="S98:S99"/>
    <mergeCell ref="U102:V102"/>
    <mergeCell ref="S103:T103"/>
    <mergeCell ref="U103:V103"/>
    <mergeCell ref="W103:X103"/>
    <mergeCell ref="Y103:Z103"/>
    <mergeCell ref="Q122:Q123"/>
    <mergeCell ref="R122:R123"/>
    <mergeCell ref="Y98:Y99"/>
    <mergeCell ref="Q102:R102"/>
    <mergeCell ref="O104:P104"/>
    <mergeCell ref="T98:T99"/>
    <mergeCell ref="J118:J119"/>
    <mergeCell ref="K118:K119"/>
    <mergeCell ref="J122:J123"/>
    <mergeCell ref="O155:P155"/>
    <mergeCell ref="Q154:R154"/>
    <mergeCell ref="S154:T154"/>
    <mergeCell ref="U149:V149"/>
    <mergeCell ref="W149:X149"/>
    <mergeCell ref="O154:P154"/>
    <mergeCell ref="U155:V155"/>
    <mergeCell ref="W155:X155"/>
    <mergeCell ref="O149:P149"/>
    <mergeCell ref="W152:X152"/>
    <mergeCell ref="Q152:R152"/>
    <mergeCell ref="O152:P152"/>
    <mergeCell ref="A107:A109"/>
    <mergeCell ref="G107:G109"/>
    <mergeCell ref="I118:I119"/>
    <mergeCell ref="W153:X153"/>
    <mergeCell ref="H118:H119"/>
    <mergeCell ref="Y111:Y112"/>
    <mergeCell ref="Z111:Z112"/>
    <mergeCell ref="A122:A123"/>
    <mergeCell ref="H137:H138"/>
    <mergeCell ref="O122:O123"/>
    <mergeCell ref="P122:P123"/>
    <mergeCell ref="M122:M123"/>
    <mergeCell ref="M137:M138"/>
    <mergeCell ref="N137:N138"/>
    <mergeCell ref="Q137:Q138"/>
    <mergeCell ref="K137:K138"/>
    <mergeCell ref="I137:I138"/>
    <mergeCell ref="A141:A142"/>
    <mergeCell ref="C141:C142"/>
    <mergeCell ref="P141:P142"/>
    <mergeCell ref="S141:S142"/>
    <mergeCell ref="B141:B142"/>
    <mergeCell ref="J141:J142"/>
    <mergeCell ref="K141:K142"/>
    <mergeCell ref="U108:V108"/>
    <mergeCell ref="R118:R119"/>
    <mergeCell ref="S118:S119"/>
    <mergeCell ref="T118:T119"/>
    <mergeCell ref="Q108:R108"/>
    <mergeCell ref="W108:X108"/>
    <mergeCell ref="D118:D119"/>
    <mergeCell ref="E118:E119"/>
    <mergeCell ref="F118:F119"/>
    <mergeCell ref="A167:Z167"/>
    <mergeCell ref="A162:Z162"/>
    <mergeCell ref="S104:T104"/>
    <mergeCell ref="U104:V104"/>
    <mergeCell ref="U118:U119"/>
    <mergeCell ref="V118:V119"/>
    <mergeCell ref="W118:W119"/>
    <mergeCell ref="X137:X138"/>
    <mergeCell ref="S107:V107"/>
    <mergeCell ref="Q141:Q142"/>
    <mergeCell ref="R141:R142"/>
    <mergeCell ref="X141:X142"/>
    <mergeCell ref="Y141:Y142"/>
    <mergeCell ref="Z141:Z142"/>
    <mergeCell ref="W141:W142"/>
    <mergeCell ref="W104:X104"/>
    <mergeCell ref="Y104:Z104"/>
    <mergeCell ref="A161:Z161"/>
    <mergeCell ref="A164:Z164"/>
    <mergeCell ref="V141:V142"/>
    <mergeCell ref="A165:Z165"/>
    <mergeCell ref="D141:D142"/>
    <mergeCell ref="X118:X119"/>
    <mergeCell ref="Y108:Z108"/>
    <mergeCell ref="A163:Z163"/>
    <mergeCell ref="G6:G8"/>
    <mergeCell ref="J7:K7"/>
    <mergeCell ref="S7:T7"/>
    <mergeCell ref="A4:Z4"/>
    <mergeCell ref="Y39:Y41"/>
    <mergeCell ref="U34:U35"/>
    <mergeCell ref="V34:V35"/>
    <mergeCell ref="S46:T46"/>
    <mergeCell ref="T39:T41"/>
    <mergeCell ref="X34:X35"/>
    <mergeCell ref="V39:V41"/>
    <mergeCell ref="W39:W41"/>
    <mergeCell ref="S39:S41"/>
    <mergeCell ref="T43:T44"/>
    <mergeCell ref="U43:U44"/>
    <mergeCell ref="V43:V44"/>
    <mergeCell ref="X43:X44"/>
    <mergeCell ref="X39:X41"/>
    <mergeCell ref="S43:S44"/>
    <mergeCell ref="S45:T45"/>
    <mergeCell ref="U45:V45"/>
    <mergeCell ref="W45:X45"/>
    <mergeCell ref="Y45:Z45"/>
    <mergeCell ref="A1:Z1"/>
    <mergeCell ref="A2:Z2"/>
    <mergeCell ref="A3:Z3"/>
    <mergeCell ref="L7:L8"/>
    <mergeCell ref="M7:M8"/>
    <mergeCell ref="A6:A8"/>
    <mergeCell ref="C6:C8"/>
    <mergeCell ref="D6:E6"/>
    <mergeCell ref="F6:F8"/>
    <mergeCell ref="D7:D8"/>
    <mergeCell ref="E7:E8"/>
    <mergeCell ref="W7:X7"/>
    <mergeCell ref="W6:Z6"/>
    <mergeCell ref="Y7:Z7"/>
    <mergeCell ref="H7:H8"/>
    <mergeCell ref="I7:I8"/>
    <mergeCell ref="O6:R6"/>
    <mergeCell ref="S6:V6"/>
    <mergeCell ref="N7:N8"/>
    <mergeCell ref="U68:U69"/>
    <mergeCell ref="N34:N35"/>
    <mergeCell ref="C34:C35"/>
    <mergeCell ref="D34:D35"/>
    <mergeCell ref="E34:E35"/>
    <mergeCell ref="L34:L35"/>
    <mergeCell ref="I39:I41"/>
    <mergeCell ref="C39:C41"/>
    <mergeCell ref="D39:D41"/>
    <mergeCell ref="P34:P35"/>
    <mergeCell ref="M34:M35"/>
    <mergeCell ref="O39:O41"/>
    <mergeCell ref="J39:J41"/>
    <mergeCell ref="F34:F35"/>
    <mergeCell ref="H34:H35"/>
    <mergeCell ref="I34:I35"/>
    <mergeCell ref="J34:J35"/>
    <mergeCell ref="K34:K35"/>
    <mergeCell ref="F39:F41"/>
    <mergeCell ref="P39:P41"/>
    <mergeCell ref="L39:L41"/>
    <mergeCell ref="O50:R50"/>
    <mergeCell ref="O34:O35"/>
    <mergeCell ref="I68:I69"/>
    <mergeCell ref="J68:J69"/>
    <mergeCell ref="K68:K69"/>
    <mergeCell ref="L68:L69"/>
    <mergeCell ref="H68:H69"/>
    <mergeCell ref="H50:N50"/>
    <mergeCell ref="Q70:Q71"/>
    <mergeCell ref="R70:R71"/>
    <mergeCell ref="Q7:R7"/>
    <mergeCell ref="T68:T69"/>
    <mergeCell ref="P70:P71"/>
    <mergeCell ref="N70:N71"/>
    <mergeCell ref="O70:O71"/>
    <mergeCell ref="Q39:Q41"/>
    <mergeCell ref="T34:T35"/>
    <mergeCell ref="Q80:Q81"/>
    <mergeCell ref="R80:R81"/>
    <mergeCell ref="M68:M69"/>
    <mergeCell ref="N68:N69"/>
    <mergeCell ref="O68:O69"/>
    <mergeCell ref="P68:P69"/>
    <mergeCell ref="Q68:Q69"/>
    <mergeCell ref="R68:R69"/>
    <mergeCell ref="K70:K71"/>
    <mergeCell ref="L70:L71"/>
    <mergeCell ref="O78:O79"/>
    <mergeCell ref="R78:R79"/>
    <mergeCell ref="S68:S69"/>
    <mergeCell ref="M70:M71"/>
    <mergeCell ref="B39:B41"/>
    <mergeCell ref="B50:B52"/>
    <mergeCell ref="A39:A41"/>
    <mergeCell ref="A70:A71"/>
    <mergeCell ref="B70:B71"/>
    <mergeCell ref="C70:C71"/>
    <mergeCell ref="D70:D71"/>
    <mergeCell ref="C50:C52"/>
    <mergeCell ref="D50:E50"/>
    <mergeCell ref="B68:B69"/>
    <mergeCell ref="A68:A69"/>
    <mergeCell ref="C68:C69"/>
    <mergeCell ref="A50:A52"/>
    <mergeCell ref="D51:D52"/>
    <mergeCell ref="D43:D44"/>
    <mergeCell ref="E43:E44"/>
    <mergeCell ref="L51:L52"/>
    <mergeCell ref="E70:E71"/>
    <mergeCell ref="F70:F71"/>
    <mergeCell ref="H70:H71"/>
    <mergeCell ref="I70:I71"/>
    <mergeCell ref="J70:J71"/>
    <mergeCell ref="Z34:Z35"/>
    <mergeCell ref="W50:Z50"/>
    <mergeCell ref="A5:Z5"/>
    <mergeCell ref="U39:U41"/>
    <mergeCell ref="U46:V46"/>
    <mergeCell ref="W46:X46"/>
    <mergeCell ref="Y46:Z46"/>
    <mergeCell ref="S47:T47"/>
    <mergeCell ref="U47:V47"/>
    <mergeCell ref="W47:X47"/>
    <mergeCell ref="Y47:Z47"/>
    <mergeCell ref="H6:N6"/>
    <mergeCell ref="Q34:Q35"/>
    <mergeCell ref="R34:R35"/>
    <mergeCell ref="S34:S35"/>
    <mergeCell ref="O7:P7"/>
    <mergeCell ref="B6:B8"/>
    <mergeCell ref="O47:P47"/>
    <mergeCell ref="Q46:R46"/>
    <mergeCell ref="S50:V50"/>
    <mergeCell ref="H39:H41"/>
    <mergeCell ref="W34:W35"/>
    <mergeCell ref="Y34:Y35"/>
    <mergeCell ref="A34:A35"/>
    <mergeCell ref="B34:B35"/>
    <mergeCell ref="U7:V7"/>
    <mergeCell ref="O153:P153"/>
    <mergeCell ref="Q153:R153"/>
    <mergeCell ref="M51:M52"/>
    <mergeCell ref="N51:N52"/>
    <mergeCell ref="Q51:R51"/>
    <mergeCell ref="O51:P51"/>
    <mergeCell ref="M39:M41"/>
    <mergeCell ref="N39:N41"/>
    <mergeCell ref="R39:R41"/>
    <mergeCell ref="N43:N44"/>
    <mergeCell ref="O43:O44"/>
    <mergeCell ref="P43:P44"/>
    <mergeCell ref="Q43:Q44"/>
    <mergeCell ref="R43:R44"/>
    <mergeCell ref="O45:P45"/>
    <mergeCell ref="Q45:R45"/>
    <mergeCell ref="Q89:Q90"/>
    <mergeCell ref="R89:R90"/>
    <mergeCell ref="M78:M79"/>
    <mergeCell ref="N78:N79"/>
    <mergeCell ref="P78:P79"/>
    <mergeCell ref="Z39:Z41"/>
    <mergeCell ref="W51:X51"/>
    <mergeCell ref="Y51:Z51"/>
    <mergeCell ref="K39:K41"/>
    <mergeCell ref="E39:E41"/>
    <mergeCell ref="O46:P46"/>
    <mergeCell ref="Q47:R47"/>
    <mergeCell ref="A43:A44"/>
    <mergeCell ref="C43:C44"/>
    <mergeCell ref="U51:V51"/>
    <mergeCell ref="S51:T51"/>
    <mergeCell ref="W43:W44"/>
    <mergeCell ref="Y43:Y44"/>
    <mergeCell ref="I43:I44"/>
    <mergeCell ref="J43:J44"/>
    <mergeCell ref="K43:K44"/>
    <mergeCell ref="L43:L44"/>
    <mergeCell ref="M43:M44"/>
    <mergeCell ref="E51:E52"/>
    <mergeCell ref="H51:H52"/>
    <mergeCell ref="I51:I52"/>
    <mergeCell ref="J51:K51"/>
    <mergeCell ref="F43:F44"/>
    <mergeCell ref="H43:H44"/>
    <mergeCell ref="D80:D81"/>
    <mergeCell ref="D68:D69"/>
    <mergeCell ref="E68:E69"/>
    <mergeCell ref="F68:F69"/>
    <mergeCell ref="F89:F90"/>
    <mergeCell ref="H89:H90"/>
    <mergeCell ref="F78:F79"/>
    <mergeCell ref="H78:H79"/>
    <mergeCell ref="F50:F52"/>
    <mergeCell ref="G50:G52"/>
    <mergeCell ref="H85:H86"/>
    <mergeCell ref="D89:D90"/>
    <mergeCell ref="E89:E90"/>
    <mergeCell ref="H87:H88"/>
    <mergeCell ref="H82:H83"/>
    <mergeCell ref="C78:C79"/>
    <mergeCell ref="I78:I79"/>
    <mergeCell ref="J78:J79"/>
    <mergeCell ref="K78:K79"/>
    <mergeCell ref="L78:L79"/>
    <mergeCell ref="A91:A92"/>
    <mergeCell ref="C91:C92"/>
    <mergeCell ref="D91:D92"/>
    <mergeCell ref="E91:E92"/>
    <mergeCell ref="L91:L92"/>
    <mergeCell ref="B91:B92"/>
    <mergeCell ref="I89:I90"/>
    <mergeCell ref="J89:J90"/>
    <mergeCell ref="K89:K90"/>
    <mergeCell ref="I91:I92"/>
    <mergeCell ref="J91:J92"/>
    <mergeCell ref="K91:K92"/>
    <mergeCell ref="F91:F92"/>
    <mergeCell ref="A89:A90"/>
    <mergeCell ref="B89:B90"/>
    <mergeCell ref="C89:C90"/>
    <mergeCell ref="L87:L88"/>
    <mergeCell ref="I82:I83"/>
    <mergeCell ref="J82:J83"/>
    <mergeCell ref="A137:A138"/>
    <mergeCell ref="D111:D112"/>
    <mergeCell ref="E111:E112"/>
    <mergeCell ref="H111:H112"/>
    <mergeCell ref="I111:I112"/>
    <mergeCell ref="J111:J112"/>
    <mergeCell ref="K111:K112"/>
    <mergeCell ref="L111:L112"/>
    <mergeCell ref="M111:M112"/>
    <mergeCell ref="B137:B138"/>
    <mergeCell ref="A118:A119"/>
    <mergeCell ref="C122:C123"/>
    <mergeCell ref="D122:D123"/>
    <mergeCell ref="E122:E123"/>
    <mergeCell ref="F122:F123"/>
    <mergeCell ref="H122:H123"/>
    <mergeCell ref="I122:I123"/>
    <mergeCell ref="B122:B123"/>
    <mergeCell ref="C137:C138"/>
    <mergeCell ref="E137:E138"/>
    <mergeCell ref="F137:F138"/>
    <mergeCell ref="D137:D138"/>
    <mergeCell ref="A111:A112"/>
    <mergeCell ref="J137:J138"/>
    <mergeCell ref="Z43:Z44"/>
    <mergeCell ref="O159:P159"/>
    <mergeCell ref="Q159:R159"/>
    <mergeCell ref="S159:T159"/>
    <mergeCell ref="U159:V159"/>
    <mergeCell ref="W159:X159"/>
    <mergeCell ref="Y159:Z159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Y78:Y79"/>
    <mergeCell ref="Z78:Z79"/>
    <mergeCell ref="Y118:Y119"/>
    <mergeCell ref="Z118:Z119"/>
    <mergeCell ref="Y153:Z153"/>
    <mergeCell ref="S153:T153"/>
    <mergeCell ref="X70:X71"/>
    <mergeCell ref="Y147:Z147"/>
    <mergeCell ref="S80:S81"/>
    <mergeCell ref="B111:B112"/>
    <mergeCell ref="A78:A79"/>
    <mergeCell ref="C111:C112"/>
    <mergeCell ref="S89:S90"/>
    <mergeCell ref="B78:B79"/>
    <mergeCell ref="D78:D79"/>
    <mergeCell ref="E78:E79"/>
    <mergeCell ref="A98:A99"/>
    <mergeCell ref="B98:B99"/>
    <mergeCell ref="C98:C99"/>
    <mergeCell ref="D98:D99"/>
    <mergeCell ref="E98:E99"/>
    <mergeCell ref="E108:E109"/>
    <mergeCell ref="F107:F109"/>
    <mergeCell ref="D107:E107"/>
    <mergeCell ref="J108:K108"/>
    <mergeCell ref="B107:B109"/>
    <mergeCell ref="C107:C109"/>
    <mergeCell ref="D108:D109"/>
    <mergeCell ref="O102:P102"/>
    <mergeCell ref="Q104:R104"/>
    <mergeCell ref="M108:M109"/>
    <mergeCell ref="H91:H92"/>
    <mergeCell ref="F111:F112"/>
    <mergeCell ref="Z89:Z90"/>
    <mergeCell ref="C118:C119"/>
    <mergeCell ref="W148:X148"/>
    <mergeCell ref="Y148:Z148"/>
    <mergeCell ref="Q147:R147"/>
    <mergeCell ref="S147:T147"/>
    <mergeCell ref="X91:X92"/>
    <mergeCell ref="Y91:Y92"/>
    <mergeCell ref="Z91:Z92"/>
    <mergeCell ref="U91:U92"/>
    <mergeCell ref="N108:N109"/>
    <mergeCell ref="R98:R99"/>
    <mergeCell ref="V98:V99"/>
    <mergeCell ref="V91:V92"/>
    <mergeCell ref="W98:W99"/>
    <mergeCell ref="W102:X102"/>
    <mergeCell ref="Z137:Z138"/>
    <mergeCell ref="W137:W138"/>
    <mergeCell ref="Y137:Y138"/>
    <mergeCell ref="O103:P103"/>
    <mergeCell ref="Q103:R103"/>
    <mergeCell ref="W147:X147"/>
    <mergeCell ref="O148:P148"/>
    <mergeCell ref="S108:T108"/>
    <mergeCell ref="V68:V69"/>
    <mergeCell ref="W68:W69"/>
    <mergeCell ref="X68:X69"/>
    <mergeCell ref="Y68:Y69"/>
    <mergeCell ref="Z68:Z69"/>
    <mergeCell ref="U70:U71"/>
    <mergeCell ref="V70:V71"/>
    <mergeCell ref="Y70:Y71"/>
    <mergeCell ref="Y89:Y90"/>
    <mergeCell ref="W70:W71"/>
    <mergeCell ref="Z70:Z71"/>
    <mergeCell ref="U78:U79"/>
    <mergeCell ref="V80:V81"/>
    <mergeCell ref="W80:W81"/>
    <mergeCell ref="X80:X81"/>
    <mergeCell ref="X78:X79"/>
    <mergeCell ref="W78:W79"/>
    <mergeCell ref="Y80:Y81"/>
    <mergeCell ref="Z80:Z81"/>
    <mergeCell ref="V82:V83"/>
    <mergeCell ref="W82:W83"/>
    <mergeCell ref="X82:X83"/>
    <mergeCell ref="Y82:Y83"/>
    <mergeCell ref="Z82:Z83"/>
  </mergeCells>
  <phoneticPr fontId="1" type="noConversion"/>
  <pageMargins left="0.59055118110236227" right="0.59055118110236227" top="0.19685039370078741" bottom="0.19685039370078741" header="0" footer="0"/>
  <pageSetup paperSize="9" scale="69" fitToHeight="0" orientation="landscape" verticalDpi="300" r:id="rId1"/>
  <rowBreaks count="2" manualBreakCount="2">
    <brk id="59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Pedagogika I stopnia 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Małgorzata Kwidzińska</cp:lastModifiedBy>
  <cp:lastPrinted>2019-08-28T15:56:58Z</cp:lastPrinted>
  <dcterms:created xsi:type="dcterms:W3CDTF">1997-02-26T13:46:56Z</dcterms:created>
  <dcterms:modified xsi:type="dcterms:W3CDTF">2019-09-20T11:11:21Z</dcterms:modified>
</cp:coreProperties>
</file>