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Małgosia Kwidzińska\Desktop\SIATKI\Siatki ze strony II i III rok 2019-20\"/>
    </mc:Choice>
  </mc:AlternateContent>
  <bookViews>
    <workbookView xWindow="0" yWindow="0" windowWidth="28740" windowHeight="12210"/>
  </bookViews>
  <sheets>
    <sheet name="pedagogika" sheetId="4" r:id="rId1"/>
  </sheets>
  <definedNames>
    <definedName name="_xlnm.Print_Area" localSheetId="0">pedagogika!$A$1:$Y$219</definedName>
  </definedNames>
  <calcPr calcId="162913"/>
</workbook>
</file>

<file path=xl/calcChain.xml><?xml version="1.0" encoding="utf-8"?>
<calcChain xmlns="http://schemas.openxmlformats.org/spreadsheetml/2006/main">
  <c r="X68" i="4" l="1"/>
  <c r="V68" i="4"/>
  <c r="H202" i="4" l="1"/>
  <c r="T203" i="4"/>
  <c r="R203" i="4"/>
  <c r="T158" i="4"/>
  <c r="R158" i="4"/>
  <c r="F150" i="4"/>
  <c r="V107" i="4"/>
  <c r="T107" i="4"/>
  <c r="R107" i="4"/>
  <c r="R68" i="4"/>
  <c r="T68" i="4"/>
  <c r="P68" i="4"/>
  <c r="N68" i="4"/>
  <c r="M67" i="4"/>
  <c r="Y51" i="4"/>
  <c r="U176" i="4"/>
  <c r="U124" i="4"/>
  <c r="U76" i="4"/>
  <c r="E67" i="4"/>
  <c r="V158" i="4" l="1"/>
  <c r="E16" i="4" l="1"/>
  <c r="F16" i="4"/>
  <c r="F21" i="4"/>
  <c r="E10" i="4"/>
  <c r="E100" i="4"/>
  <c r="E95" i="4"/>
  <c r="E90" i="4"/>
  <c r="E85" i="4"/>
  <c r="P111" i="4"/>
  <c r="P16" i="4"/>
  <c r="G16" i="4"/>
  <c r="E28" i="4"/>
  <c r="E25" i="4"/>
  <c r="E21" i="4"/>
  <c r="G150" i="4"/>
  <c r="V203" i="4"/>
  <c r="V207" i="4" s="1"/>
  <c r="T195" i="4"/>
  <c r="Y183" i="4"/>
  <c r="X202" i="4" s="1"/>
  <c r="Y150" i="4"/>
  <c r="X157" i="4" s="1"/>
  <c r="V150" i="4"/>
  <c r="E150" i="4"/>
  <c r="E142" i="4"/>
  <c r="E137" i="4"/>
  <c r="E133" i="4"/>
  <c r="E131" i="4"/>
  <c r="E128" i="4"/>
  <c r="E124" i="4"/>
  <c r="X107" i="4"/>
  <c r="X67" i="4"/>
  <c r="V67" i="4"/>
  <c r="W150" i="4"/>
  <c r="I131" i="4"/>
  <c r="U128" i="4"/>
  <c r="T128" i="4"/>
  <c r="I128" i="4"/>
  <c r="G128" i="4"/>
  <c r="S124" i="4"/>
  <c r="I124" i="4"/>
  <c r="R142" i="4"/>
  <c r="U131" i="4"/>
  <c r="V100" i="4"/>
  <c r="V95" i="4"/>
  <c r="G195" i="4"/>
  <c r="U83" i="4"/>
  <c r="U90" i="4"/>
  <c r="T90" i="4"/>
  <c r="I90" i="4"/>
  <c r="G90" i="4"/>
  <c r="Y34" i="4"/>
  <c r="W34" i="4"/>
  <c r="U34" i="4"/>
  <c r="T66" i="4" s="1"/>
  <c r="R34" i="4"/>
  <c r="L34" i="4"/>
  <c r="L66" i="4" s="1"/>
  <c r="G34" i="4"/>
  <c r="F34" i="4"/>
  <c r="E34" i="4"/>
  <c r="Q28" i="4"/>
  <c r="O28" i="4"/>
  <c r="J28" i="4"/>
  <c r="J66" i="4" s="1"/>
  <c r="F28" i="4"/>
  <c r="N16" i="4"/>
  <c r="H188" i="4"/>
  <c r="X203" i="4"/>
  <c r="X207" i="4" s="1"/>
  <c r="X158" i="4"/>
  <c r="I76" i="4"/>
  <c r="E195" i="4"/>
  <c r="E188" i="4"/>
  <c r="E183" i="4"/>
  <c r="F183" i="4"/>
  <c r="I183" i="4"/>
  <c r="I21" i="4"/>
  <c r="W185" i="4"/>
  <c r="I185" i="4"/>
  <c r="F185" i="4"/>
  <c r="E185" i="4"/>
  <c r="F131" i="4"/>
  <c r="I83" i="4"/>
  <c r="F83" i="4"/>
  <c r="E83" i="4"/>
  <c r="E76" i="4"/>
  <c r="F76" i="4"/>
  <c r="V157" i="4" l="1"/>
  <c r="E157" i="4"/>
  <c r="V111" i="4"/>
  <c r="V118" i="4" s="1"/>
  <c r="X111" i="4"/>
  <c r="X118" i="4" s="1"/>
  <c r="V162" i="4"/>
  <c r="V169" i="4" s="1"/>
  <c r="N162" i="4" l="1"/>
  <c r="N169" i="4" s="1"/>
  <c r="N207" i="4"/>
  <c r="R162" i="4"/>
  <c r="R169" i="4" s="1"/>
  <c r="R207" i="4"/>
  <c r="P162" i="4"/>
  <c r="P169" i="4" s="1"/>
  <c r="P207" i="4"/>
  <c r="T162" i="4"/>
  <c r="T169" i="4" s="1"/>
  <c r="T207" i="4"/>
  <c r="X162" i="4"/>
  <c r="X169" i="4" s="1"/>
  <c r="T111" i="4"/>
  <c r="T118" i="4" s="1"/>
  <c r="U80" i="4"/>
  <c r="T80" i="4"/>
  <c r="I80" i="4"/>
  <c r="G80" i="4"/>
  <c r="F80" i="4"/>
  <c r="E80" i="4"/>
  <c r="E106" i="4" s="1"/>
  <c r="S76" i="4"/>
  <c r="F85" i="4" l="1"/>
  <c r="J85" i="4"/>
  <c r="J106" i="4" s="1"/>
  <c r="S85" i="4"/>
  <c r="U85" i="4"/>
  <c r="W195" i="4"/>
  <c r="V202" i="4" s="1"/>
  <c r="U195" i="4"/>
  <c r="I195" i="4"/>
  <c r="F195" i="4"/>
  <c r="U188" i="4"/>
  <c r="T188" i="4"/>
  <c r="S188" i="4"/>
  <c r="R188" i="4"/>
  <c r="I188" i="4"/>
  <c r="G188" i="4"/>
  <c r="F188" i="4"/>
  <c r="I180" i="4"/>
  <c r="U180" i="4"/>
  <c r="T180" i="4"/>
  <c r="T202" i="4" s="1"/>
  <c r="G180" i="4"/>
  <c r="F180" i="4"/>
  <c r="E180" i="4"/>
  <c r="S176" i="4"/>
  <c r="I176" i="4"/>
  <c r="F176" i="4"/>
  <c r="E176" i="4"/>
  <c r="E202" i="4" s="1"/>
  <c r="U150" i="4"/>
  <c r="I150" i="4"/>
  <c r="I157" i="4" s="1"/>
  <c r="T142" i="4"/>
  <c r="T157" i="4" s="1"/>
  <c r="G142" i="4"/>
  <c r="F142" i="4"/>
  <c r="R137" i="4"/>
  <c r="G137" i="4"/>
  <c r="F137" i="4"/>
  <c r="R133" i="4"/>
  <c r="R157" i="4" s="1"/>
  <c r="G133" i="4"/>
  <c r="F133" i="4"/>
  <c r="G157" i="4" l="1"/>
  <c r="I202" i="4"/>
  <c r="R202" i="4"/>
  <c r="G202" i="4"/>
  <c r="F203" i="4"/>
  <c r="F209" i="4" s="1"/>
  <c r="W57" i="4"/>
  <c r="V57" i="4"/>
  <c r="I57" i="4"/>
  <c r="G57" i="4"/>
  <c r="E57" i="4"/>
  <c r="P118" i="4"/>
  <c r="N111" i="4"/>
  <c r="N118" i="4" s="1"/>
  <c r="Y100" i="4"/>
  <c r="X106" i="4" s="1"/>
  <c r="W100" i="4"/>
  <c r="U100" i="4"/>
  <c r="T100" i="4"/>
  <c r="T106" i="4" s="1"/>
  <c r="T109" i="4" s="1"/>
  <c r="T117" i="4" s="1"/>
  <c r="I100" i="4"/>
  <c r="G100" i="4"/>
  <c r="F100" i="4"/>
  <c r="W95" i="4"/>
  <c r="I95" i="4"/>
  <c r="I106" i="4" s="1"/>
  <c r="G95" i="4"/>
  <c r="G106" i="4" s="1"/>
  <c r="F95" i="4"/>
  <c r="S90" i="4"/>
  <c r="R90" i="4"/>
  <c r="F90" i="4"/>
  <c r="F128" i="4"/>
  <c r="F124" i="4"/>
  <c r="F158" i="4" s="1"/>
  <c r="F57" i="4"/>
  <c r="X51" i="4"/>
  <c r="X66" i="4" s="1"/>
  <c r="I51" i="4"/>
  <c r="G51" i="4"/>
  <c r="F51" i="4"/>
  <c r="E51" i="4"/>
  <c r="R47" i="4"/>
  <c r="G47" i="4"/>
  <c r="F47" i="4"/>
  <c r="E47" i="4"/>
  <c r="S43" i="4"/>
  <c r="R43" i="4"/>
  <c r="R66" i="4" s="1"/>
  <c r="I43" i="4"/>
  <c r="G43" i="4"/>
  <c r="F43" i="4"/>
  <c r="E43" i="4"/>
  <c r="R111" i="4"/>
  <c r="R118" i="4" s="1"/>
  <c r="K28" i="4"/>
  <c r="K66" i="4" s="1"/>
  <c r="I28" i="4"/>
  <c r="P25" i="4"/>
  <c r="G25" i="4"/>
  <c r="F25" i="4"/>
  <c r="P21" i="4"/>
  <c r="Q21" i="4"/>
  <c r="G21" i="4"/>
  <c r="N10" i="4"/>
  <c r="N66" i="4" s="1"/>
  <c r="G10" i="4"/>
  <c r="F10" i="4"/>
  <c r="F68" i="4" s="1"/>
  <c r="R205" i="4" l="1"/>
  <c r="E66" i="4"/>
  <c r="E205" i="4" s="1"/>
  <c r="V66" i="4"/>
  <c r="R106" i="4"/>
  <c r="R109" i="4" s="1"/>
  <c r="N205" i="4"/>
  <c r="N109" i="4"/>
  <c r="V106" i="4"/>
  <c r="F207" i="4"/>
  <c r="G66" i="4"/>
  <c r="P66" i="4"/>
  <c r="P109" i="4" s="1"/>
  <c r="I66" i="4"/>
  <c r="V160" i="4"/>
  <c r="V168" i="4" s="1"/>
  <c r="F107" i="4"/>
  <c r="F113" i="4" s="1"/>
  <c r="T205" i="4"/>
  <c r="X109" i="4"/>
  <c r="X117" i="4" s="1"/>
  <c r="F164" i="4"/>
  <c r="P205" i="4" l="1"/>
  <c r="R117" i="4"/>
  <c r="V109" i="4"/>
  <c r="V117" i="4" s="1"/>
  <c r="F111" i="4"/>
  <c r="F118" i="4" s="1"/>
  <c r="X160" i="4"/>
  <c r="X168" i="4" s="1"/>
  <c r="V205" i="4"/>
  <c r="X205" i="4"/>
  <c r="T160" i="4"/>
  <c r="T168" i="4" s="1"/>
  <c r="F162" i="4"/>
  <c r="F169" i="4" s="1"/>
  <c r="R160" i="4"/>
  <c r="R168" i="4" s="1"/>
  <c r="N117" i="4"/>
  <c r="N160" i="4"/>
  <c r="N168" i="4" s="1"/>
  <c r="P117" i="4"/>
  <c r="P160" i="4"/>
  <c r="P168" i="4" s="1"/>
  <c r="E109" i="4" l="1"/>
  <c r="E117" i="4" s="1"/>
  <c r="E160" i="4"/>
  <c r="E168" i="4" s="1"/>
</calcChain>
</file>

<file path=xl/sharedStrings.xml><?xml version="1.0" encoding="utf-8"?>
<sst xmlns="http://schemas.openxmlformats.org/spreadsheetml/2006/main" count="478" uniqueCount="208">
  <si>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</si>
  <si>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</si>
  <si>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</si>
  <si>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</si>
  <si>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</si>
  <si>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</si>
  <si>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</si>
  <si>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</si>
  <si>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</si>
  <si>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</si>
  <si>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</si>
  <si>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zim</t>
  </si>
  <si>
    <t>sem. I</t>
  </si>
  <si>
    <t>sem. II</t>
  </si>
  <si>
    <t>sem. III</t>
  </si>
  <si>
    <t>sem. IV</t>
  </si>
  <si>
    <t>sem. V</t>
  </si>
  <si>
    <t>sem. VI</t>
  </si>
  <si>
    <t>Liczba godz.</t>
  </si>
  <si>
    <t>W/K</t>
  </si>
  <si>
    <t>E</t>
  </si>
  <si>
    <t>Z</t>
  </si>
  <si>
    <t>Teoretyczne podstawy kształcenia</t>
  </si>
  <si>
    <t>Moduł badawczy</t>
  </si>
  <si>
    <t>Seminarium dyplomowe</t>
  </si>
  <si>
    <t>Wychowanie fizyczne</t>
  </si>
  <si>
    <t>Nr modułu standard.</t>
  </si>
  <si>
    <t>Podstawy przygotowania teoretycznego</t>
  </si>
  <si>
    <t>Rozszerzenie przygotowania teoretycznego</t>
  </si>
  <si>
    <t>Zo</t>
  </si>
  <si>
    <t>2Zo</t>
  </si>
  <si>
    <t>Podstawy rozwoju i edukacji</t>
  </si>
  <si>
    <t>Biomedyczne podstawy rozwoju i edukacji</t>
  </si>
  <si>
    <t>Psychologia rozwoju człowieka</t>
  </si>
  <si>
    <t>Psychologiczne podstawy edukacji</t>
  </si>
  <si>
    <t>Socjologiczne podstawy edukacji</t>
  </si>
  <si>
    <t>Filozoficzne podstawy edukacji</t>
  </si>
  <si>
    <t>Wprowadzenie do pedagogiki</t>
  </si>
  <si>
    <t>Historia wychowania</t>
  </si>
  <si>
    <t>Teoretyczne podstawy wychowania</t>
  </si>
  <si>
    <t>Patologie społeczne</t>
  </si>
  <si>
    <t>Etyczne i prawne aspekty pracy pedagoga</t>
  </si>
  <si>
    <t>Etyka zawodu pedagoga</t>
  </si>
  <si>
    <t>Znaczenie uregulowań prawnych w pracy pedagoga</t>
  </si>
  <si>
    <t>Moduł sprawnościowy</t>
  </si>
  <si>
    <t>Umiejętności akademickie</t>
  </si>
  <si>
    <t>Edukacyjne zastosowanie komputerów</t>
  </si>
  <si>
    <t xml:space="preserve">Język obcy </t>
  </si>
  <si>
    <t>Metodyka pracy badawczej</t>
  </si>
  <si>
    <t>Propedeutyka specjalności</t>
  </si>
  <si>
    <t>Liczba obowiązkowych egzaminów</t>
  </si>
  <si>
    <t>Planowanie i organizacja działania</t>
  </si>
  <si>
    <t>Teoretyczne podstawy diagnozowania</t>
  </si>
  <si>
    <t>Komunikacja w edukacji</t>
  </si>
  <si>
    <t>Teoretyczne podstawy opieki</t>
  </si>
  <si>
    <t>Praca pedagoga szkolnego</t>
  </si>
  <si>
    <t>Współpraca ze środowiskiem</t>
  </si>
  <si>
    <t>Wprowadzenie do profilaktyki problemów społecznych</t>
  </si>
  <si>
    <t>Profilaktyka bezrobocia</t>
  </si>
  <si>
    <t>Profilaktyka bezdomności</t>
  </si>
  <si>
    <t>Profilaktyka uzależnień</t>
  </si>
  <si>
    <t>Praca z osobami uzależnionymi</t>
  </si>
  <si>
    <t>Praca ze sprawcą i ofiarą przemocy rodzinnej</t>
  </si>
  <si>
    <t>Rozwój kompetencji pedagoga</t>
  </si>
  <si>
    <t>Trening rozwoju osobistego</t>
  </si>
  <si>
    <t>Prowadzenie mediacji. Negocjacje</t>
  </si>
  <si>
    <t>Drama</t>
  </si>
  <si>
    <t>Praca wolontariacka</t>
  </si>
  <si>
    <t>Poradnictwo pedagogiczne</t>
  </si>
  <si>
    <t>Poradnictwo społeczno - wychowawcze</t>
  </si>
  <si>
    <t>Orientacja i poradnictwo zawodowe</t>
  </si>
  <si>
    <t>Praca z seniorami - podstawy teoretyczne i metodyka</t>
  </si>
  <si>
    <t>Instytucjonalna opieka nad seniorami</t>
  </si>
  <si>
    <t>Andragogiczne podstawy pracy edukacyjnej z seniorami</t>
  </si>
  <si>
    <t>Aktywizacja seniorów i wspieranie ich środowiska rodzinnego</t>
  </si>
  <si>
    <t>Systemy opiekuńczo - wychowawcze</t>
  </si>
  <si>
    <t>Praca z uczniem zdolnym</t>
  </si>
  <si>
    <t>Praca z uczniem ze środowisk zaniedbanych ekonomicznie i kulturowo</t>
  </si>
  <si>
    <t>Współpraca z rodzicami</t>
  </si>
  <si>
    <t>Wprowadzenie do praktyki specjalnościowej</t>
  </si>
  <si>
    <t>Elementy gerontologii społecznej i psychogerontologii</t>
  </si>
  <si>
    <t>Praca z dziećmi i mlodzieżą - podstawy teoretyczne i metodyka</t>
  </si>
  <si>
    <t>PP1</t>
  </si>
  <si>
    <t>PP2</t>
  </si>
  <si>
    <t>Sem. Zim</t>
  </si>
  <si>
    <t>Sem letni</t>
  </si>
  <si>
    <t>Liczba godzin</t>
  </si>
  <si>
    <t>sem I</t>
  </si>
  <si>
    <t>sem II</t>
  </si>
  <si>
    <t>sem III</t>
  </si>
  <si>
    <t>sem IV</t>
  </si>
  <si>
    <t>sem V</t>
  </si>
  <si>
    <t>semVI</t>
  </si>
  <si>
    <t>Seksualność w cyklu życia</t>
  </si>
  <si>
    <t>Rozwój seksualny człowieka: dzieciństwo - dorastanie - dorosłość - starość</t>
  </si>
  <si>
    <t>Seksualność seniorów</t>
  </si>
  <si>
    <t>Seksualność dzieci i młodzieży</t>
  </si>
  <si>
    <t>Biomedyczne aspekty seksualności człowieka</t>
  </si>
  <si>
    <t>Psychofizjologia seksualności</t>
  </si>
  <si>
    <t>Seksualność osób chorych i niepełnosprawnych</t>
  </si>
  <si>
    <t>Płodność i jej regulowanie</t>
  </si>
  <si>
    <t>Społeczno - kulturowe aspekty seksualności</t>
  </si>
  <si>
    <t>Seksualność jako przedmiot badań pedagogiki</t>
  </si>
  <si>
    <t>Wspólczesne teorie seksualności</t>
  </si>
  <si>
    <t>Normy seksuologiczne a zachowania seksualne</t>
  </si>
  <si>
    <t>Przemiany seksualności Polaków</t>
  </si>
  <si>
    <t>Kultura i etyka zachowań seksualnych</t>
  </si>
  <si>
    <t>Pedagogiczne znaczenie prawnych regulacji zachowań seksualnych</t>
  </si>
  <si>
    <t>Metodyka edukacji seksualnej</t>
  </si>
  <si>
    <t>Modele edukacji seksualnej na świecie</t>
  </si>
  <si>
    <t>Metodyka zajęć wychowania seksualnego</t>
  </si>
  <si>
    <t>Programy profilaktyczne w edukacji seksualnej</t>
  </si>
  <si>
    <t>Aksjologiczne aspekty wychowania seksualnego</t>
  </si>
  <si>
    <t>Standardy pracy pomocowej i doradczej w edukacji seksualnej</t>
  </si>
  <si>
    <t>Forma zajęc</t>
  </si>
  <si>
    <t>sem VI</t>
  </si>
  <si>
    <t>Teporetyczne podstawy pracy resocjalizacyjnej</t>
  </si>
  <si>
    <t>Podstawy pedagogiki resocjalizacyjnej</t>
  </si>
  <si>
    <t>Zagadnienia przestępczości</t>
  </si>
  <si>
    <t>Zagadnienia niedostosowania społecznego</t>
  </si>
  <si>
    <t>Psychologia kliniczna w resocjalizacji</t>
  </si>
  <si>
    <t>Metodyka pracy pedagoga resocjalizacyjnego</t>
  </si>
  <si>
    <t>Resocjalizacja nieletnich w całodobowych placówkach resocjalizacyjnych</t>
  </si>
  <si>
    <t>Praca penitencjarna</t>
  </si>
  <si>
    <t>Interwencja kryzysowa</t>
  </si>
  <si>
    <t>Podstawy prawne i metodyka pracy kuratora sądowego</t>
  </si>
  <si>
    <t>Mediacje między sprawcą a ofiarą przestępstwa</t>
  </si>
  <si>
    <t>Zasady przyjmowania na specjalność:</t>
  </si>
  <si>
    <t>1. każdy student może nieodpłatnie na studiach stacjonarnych i w ramach opłaty za studia niestacjonarne na kierunku Pedagogika wybrać tylko jedną specjalność</t>
  </si>
  <si>
    <t>3. warunkiem utworzenia danej specjalności jest jej liczebność, odpowiadająca liczebności wskazanej w Zarządzeniu Rektora UG</t>
  </si>
  <si>
    <t>Moduły obowiązkowe i ograniczonego wyboru</t>
  </si>
  <si>
    <t>OW</t>
  </si>
  <si>
    <t>Warsztat pracy pedagoga (cz.I)</t>
  </si>
  <si>
    <t>Warsztat pracy pedagoga (cz.II)</t>
  </si>
  <si>
    <t>Diagnozowania w pracy opiekuńczo - wychowawczej</t>
  </si>
  <si>
    <t>Projektowanie pracy opiekuńczo - wychowawczej</t>
  </si>
  <si>
    <t>Ewaluacja pracy opiekuńczo - wychowawczej</t>
  </si>
  <si>
    <t>Praca opiekuńcza i wychowawcza (cz. I)</t>
  </si>
  <si>
    <t>Praca opiekuńcza i wychowawcza (cz. II)</t>
  </si>
  <si>
    <t xml:space="preserve">Metodyka pracy opiekuńczo - wychowawczej              </t>
  </si>
  <si>
    <t xml:space="preserve">zakres rozszerzony </t>
  </si>
  <si>
    <t>Liczba godzin z modułu do wyboru</t>
  </si>
  <si>
    <t>Liczba punktów z modułu do wyboru</t>
  </si>
  <si>
    <t>Warsztat pracy pedagoga (cz. II)</t>
  </si>
  <si>
    <t>Diagnozowanie w pracy edukacyjnej</t>
  </si>
  <si>
    <t>Projektowanie pracy edukacyjnej</t>
  </si>
  <si>
    <t>Ewaluacja pracy edukacyjnej</t>
  </si>
  <si>
    <t>Metodyka pracy opiekuńczej i wychowawczej</t>
  </si>
  <si>
    <t>zakres podstawowy</t>
  </si>
  <si>
    <t>Projektowanie pracy resocjalizacyjnej</t>
  </si>
  <si>
    <t>Ewaluacja pracy resocjalizacyjnej</t>
  </si>
  <si>
    <t>Liczba punktów ECTS</t>
  </si>
  <si>
    <t xml:space="preserve">     ECTS za przedmiotu ograniczonego wyboru</t>
  </si>
  <si>
    <t xml:space="preserve">     ECTS za wybrany moduł specjalności</t>
  </si>
  <si>
    <t>Razem punktów ECTS (cz. I i II)</t>
  </si>
  <si>
    <t>SUMA godzin</t>
  </si>
  <si>
    <t>SUMA punktów ECTS</t>
  </si>
  <si>
    <t>Praca z osobami uzaleznionymi i ich rodzinami (cz. I)</t>
  </si>
  <si>
    <t>Praca z osobami uzależnionymi od alkoholu i ich rodzinami</t>
  </si>
  <si>
    <t>Profilaktyka społeczna (cz. I)</t>
  </si>
  <si>
    <t>Profilaktyka przestępczości</t>
  </si>
  <si>
    <t xml:space="preserve">     STACJONARNE STUDIA I STOPNIA, profil OGÓLNOAKADEMICKI</t>
  </si>
  <si>
    <t xml:space="preserve">     W - wykłady, K - konwersatorium, Ćw A - ćwiczenia audytoryjne, Ćw W - ćw. warsztatowe, L - lektorat, S - seminarium, P - praktyka</t>
  </si>
  <si>
    <t xml:space="preserve">     specjalność: pedagogika opiekuńczo-wychowawcza z gerontologią społeczną</t>
  </si>
  <si>
    <t>Praca z osobami uzależnionymi i ch rodzinami (cz. II)</t>
  </si>
  <si>
    <t>Praca z osobami uzależnionymi od narkotyków</t>
  </si>
  <si>
    <t>Profilaktyka społeczna (cz. II)</t>
  </si>
  <si>
    <t>Moduł do wyboru                                                                                           specjalność: pedagogika opiekuńczo - wychowawcza z gerontologią społeczną</t>
  </si>
  <si>
    <t>Moduł do wyboru                                                                                     specjalność: pedagogika opiekuńczo - wychowawcza z edukacją seksualną</t>
  </si>
  <si>
    <t>Historia systemów penitencjarnych                                                          Historia wychowania w rodzinie                                                                Historia edukacji seksualnej</t>
  </si>
  <si>
    <t>Diagnozowanie w pracy resocjalizacyjnej</t>
  </si>
  <si>
    <t>Socjologia wychowania</t>
  </si>
  <si>
    <t>2Z</t>
  </si>
  <si>
    <t>E,Zo</t>
  </si>
  <si>
    <t xml:space="preserve">     do uzyskania z wykładu ogólnouczelnianego</t>
  </si>
  <si>
    <t xml:space="preserve">     ECTS za przedmioty ograniczonego wyboru</t>
  </si>
  <si>
    <t>Problematyka przemocy seksualnej</t>
  </si>
  <si>
    <t xml:space="preserve">     specjalność: pedagogika resocjalizacyjna i wczesna interwencja społeczna</t>
  </si>
  <si>
    <t>Moduł do wyboru                                                                                                 specjalność: pedagogika resocjalizacyjna i wczesna interwencja społeczna</t>
  </si>
  <si>
    <t xml:space="preserve">    ECTS do uzyskania z wykładu ogólnouczelnianego</t>
  </si>
  <si>
    <t>Moduły obowiązkowe i ograniczonego wyboru (dla wszystkich specjalności)</t>
  </si>
  <si>
    <t xml:space="preserve">     CZĘŚĆ II - BLOK MODUŁÓW DO WYBORU - moduły specjalnościowe, zgodnie z wyborem dokonanym na I roku studiów, obowiązuje do końca studiów</t>
  </si>
  <si>
    <t xml:space="preserve">     moduły specjalności do wyboru od II roku: pedagogika opiekuńczo - wychowawcza z gerontologią społeczną/ pedagogika opiekuńczo - wychowawcza z edukacją seksualną/</t>
  </si>
  <si>
    <t xml:space="preserve">     pedagogika resocjalizacyjna i wczesna interwencja    społeczna</t>
  </si>
  <si>
    <t>Student dokonuje wyboru specjalności po I semestrze studiów</t>
  </si>
  <si>
    <t>ow</t>
  </si>
  <si>
    <t xml:space="preserve">     ECTS do uzyskania z przedmiotów fakultatywnych do wyboru</t>
  </si>
  <si>
    <t>Praktyka pedagogiczna (nauczycielska)</t>
  </si>
  <si>
    <t>Praktyka pedagogiczna (nienauczycielska)</t>
  </si>
  <si>
    <t>rok I                       2018/19</t>
  </si>
  <si>
    <t xml:space="preserve">     Kierunek: PEDAGOGIKA - PLAN STUDIÓW OD ROKU AKADEMICKIEGO 2018/2019                                      </t>
  </si>
  <si>
    <t>rok II                       2019/20</t>
  </si>
  <si>
    <t>rok III                        2020/21</t>
  </si>
  <si>
    <t>Profilaktyka chorób przenoszonych drogą płciową</t>
  </si>
  <si>
    <t>Razem godzin zajęć dydaktycznych (cz. I i II)</t>
  </si>
  <si>
    <t xml:space="preserve">     liczba godzin praktyk:</t>
  </si>
  <si>
    <t>Liczba godzin: zajęć dydaktycznych</t>
  </si>
  <si>
    <t xml:space="preserve">                          praktyk:</t>
  </si>
  <si>
    <t>Wykład ogólnouczelniany (do wyboru)</t>
  </si>
  <si>
    <t>Przedmioty fakultatywne</t>
  </si>
  <si>
    <t>1/3    1/3</t>
  </si>
  <si>
    <t>zakres rozszerzony</t>
  </si>
  <si>
    <t xml:space="preserve">2. w przypadku liczby kandydatów przekraczającej liczbę miejsc na danej specjalności, kryterium wyboru stanowi średnia ocen ze wszystkich zaliczeń i egzaminów, uzyskana na I semestrze studiów  </t>
  </si>
  <si>
    <t xml:space="preserve">     CZĘŚĆ I - MODUŁY OBOWIĄZKOWE, OGRANICZONEGO WYBORU I DO WYBORU dla wszystkich studentów</t>
  </si>
  <si>
    <t>CZĘŚĆ II - BLOK MODUŁÓW DO WYBORU - moduły specjalnościowe, zgodnie z wyborem dokonanym na I roku studiów, obowiązuje do końca studiówspecjalność:                                                                                pedagogika opiekuńczo-wychowawcza z edukacja seksualną</t>
  </si>
  <si>
    <t>Liczba godzin praktyk</t>
  </si>
  <si>
    <t>Zo,E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</si>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</sst>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9.9978637043366805E-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/>
    <xf numFmtId="0" fontId="3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4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0" xfId="0" applyFont="1" applyAlignment="1">
      <alignment horizontal="center"/>
    </xf>
    <xf numFmtId="0" fontId="1" fillId="2" borderId="1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2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/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/>
    <xf numFmtId="0" fontId="4" fillId="0" borderId="16" xfId="0" applyFont="1" applyFill="1" applyBorder="1" applyAlignment="1">
      <alignment horizontal="center" vertical="center"/>
    </xf>
    <xf numFmtId="0" fontId="4" fillId="0" borderId="5" xfId="0" applyFont="1" applyFill="1" applyBorder="1"/>
    <xf numFmtId="0" fontId="4" fillId="0" borderId="6" xfId="0" applyFont="1" applyBorder="1" applyAlignment="1"/>
    <xf numFmtId="0" fontId="4" fillId="0" borderId="2" xfId="0" applyFont="1" applyFill="1" applyBorder="1" applyAlignment="1"/>
    <xf numFmtId="0" fontId="4" fillId="0" borderId="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/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/>
    <xf numFmtId="0" fontId="2" fillId="3" borderId="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/>
    <xf numFmtId="0" fontId="3" fillId="0" borderId="3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vertical="center"/>
    </xf>
    <xf numFmtId="0" fontId="2" fillId="4" borderId="3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 shrinkToFit="1"/>
    </xf>
    <xf numFmtId="0" fontId="4" fillId="4" borderId="2" xfId="0" applyFont="1" applyFill="1" applyBorder="1" applyAlignment="1"/>
    <xf numFmtId="0" fontId="4" fillId="4" borderId="1" xfId="0" applyFont="1" applyFill="1" applyBorder="1" applyAlignment="1"/>
    <xf numFmtId="0" fontId="2" fillId="4" borderId="7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 wrapText="1"/>
    </xf>
    <xf numFmtId="0" fontId="4" fillId="4" borderId="16" xfId="0" applyFont="1" applyFill="1" applyBorder="1" applyAlignment="1"/>
    <xf numFmtId="0" fontId="2" fillId="4" borderId="3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1" fillId="0" borderId="8" xfId="0" applyFont="1" applyBorder="1" applyAlignment="1"/>
    <xf numFmtId="0" fontId="2" fillId="4" borderId="19" xfId="0" applyFont="1" applyFill="1" applyBorder="1" applyAlignment="1">
      <alignment horizontal="left" vertical="center" wrapText="1"/>
    </xf>
    <xf numFmtId="0" fontId="4" fillId="4" borderId="41" xfId="0" applyFont="1" applyFill="1" applyBorder="1" applyAlignment="1"/>
    <xf numFmtId="0" fontId="4" fillId="5" borderId="2" xfId="0" applyFont="1" applyFill="1" applyBorder="1" applyAlignment="1">
      <alignment horizontal="center"/>
    </xf>
    <xf numFmtId="0" fontId="2" fillId="3" borderId="3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4" borderId="39" xfId="0" applyFont="1" applyFill="1" applyBorder="1" applyAlignment="1">
      <alignment horizontal="left" vertical="center" wrapText="1"/>
    </xf>
    <xf numFmtId="0" fontId="2" fillId="4" borderId="4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left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shrinkToFit="1"/>
    </xf>
    <xf numFmtId="0" fontId="1" fillId="0" borderId="2" xfId="0" applyFont="1" applyBorder="1" applyAlignment="1">
      <alignment vertical="center"/>
    </xf>
    <xf numFmtId="0" fontId="1" fillId="2" borderId="49" xfId="0" applyFont="1" applyFill="1" applyBorder="1" applyAlignment="1">
      <alignment vertical="center"/>
    </xf>
    <xf numFmtId="0" fontId="1" fillId="2" borderId="50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vertical="center"/>
    </xf>
    <xf numFmtId="0" fontId="1" fillId="2" borderId="48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1" fillId="0" borderId="2" xfId="0" applyFont="1" applyBorder="1" applyAlignment="1"/>
    <xf numFmtId="0" fontId="2" fillId="0" borderId="50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2" borderId="49" xfId="0" applyFont="1" applyFill="1" applyBorder="1" applyAlignment="1"/>
    <xf numFmtId="0" fontId="3" fillId="0" borderId="51" xfId="0" applyFont="1" applyBorder="1" applyAlignment="1">
      <alignment horizontal="center" vertical="center" wrapText="1"/>
    </xf>
    <xf numFmtId="0" fontId="4" fillId="0" borderId="49" xfId="0" applyFont="1" applyBorder="1" applyAlignment="1"/>
    <xf numFmtId="0" fontId="1" fillId="0" borderId="7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/>
    </xf>
    <xf numFmtId="0" fontId="1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1" fillId="0" borderId="2" xfId="0" applyFont="1" applyFill="1" applyBorder="1" applyAlignment="1"/>
    <xf numFmtId="0" fontId="1" fillId="0" borderId="1" xfId="0" applyFont="1" applyFill="1" applyBorder="1" applyAlignment="1"/>
    <xf numFmtId="0" fontId="1" fillId="0" borderId="16" xfId="0" applyFont="1" applyFill="1" applyBorder="1" applyAlignment="1"/>
    <xf numFmtId="0" fontId="4" fillId="0" borderId="49" xfId="0" applyFont="1" applyFill="1" applyBorder="1" applyAlignment="1"/>
    <xf numFmtId="0" fontId="2" fillId="4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/>
    <xf numFmtId="0" fontId="2" fillId="4" borderId="6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/>
    </xf>
    <xf numFmtId="0" fontId="2" fillId="3" borderId="55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left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/>
    <xf numFmtId="0" fontId="4" fillId="3" borderId="53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0" fontId="3" fillId="0" borderId="5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/>
    </xf>
    <xf numFmtId="0" fontId="2" fillId="0" borderId="5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4" fillId="0" borderId="1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4" borderId="39" xfId="0" applyFont="1" applyFill="1" applyBorder="1" applyAlignment="1">
      <alignment horizontal="center" vertical="center" textRotation="90"/>
    </xf>
    <xf numFmtId="0" fontId="5" fillId="4" borderId="3" xfId="0" applyFont="1" applyFill="1" applyBorder="1" applyAlignment="1">
      <alignment horizontal="center" vertical="center" textRotation="90"/>
    </xf>
    <xf numFmtId="0" fontId="5" fillId="4" borderId="15" xfId="0" applyFont="1" applyFill="1" applyBorder="1" applyAlignment="1">
      <alignment horizontal="center" vertical="center" textRotation="90"/>
    </xf>
    <xf numFmtId="0" fontId="4" fillId="4" borderId="19" xfId="0" applyFont="1" applyFill="1" applyBorder="1" applyAlignment="1">
      <alignment horizontal="center" vertical="center" textRotation="90"/>
    </xf>
    <xf numFmtId="0" fontId="4" fillId="4" borderId="4" xfId="0" applyFont="1" applyFill="1" applyBorder="1" applyAlignment="1">
      <alignment horizontal="center" vertical="center" textRotation="90"/>
    </xf>
    <xf numFmtId="0" fontId="4" fillId="4" borderId="17" xfId="0" applyFont="1" applyFill="1" applyBorder="1" applyAlignment="1">
      <alignment horizontal="center" vertical="center" textRotation="90"/>
    </xf>
    <xf numFmtId="0" fontId="4" fillId="4" borderId="39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2" fillId="3" borderId="11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39" xfId="0" applyFont="1" applyFill="1" applyBorder="1" applyAlignment="1">
      <alignment horizontal="center" vertical="center" textRotation="90" wrapText="1"/>
    </xf>
    <xf numFmtId="0" fontId="4" fillId="4" borderId="3" xfId="0" applyFont="1" applyFill="1" applyBorder="1" applyAlignment="1">
      <alignment horizontal="center" vertical="center" textRotation="90" wrapText="1"/>
    </xf>
    <xf numFmtId="0" fontId="4" fillId="4" borderId="15" xfId="0" applyFont="1" applyFill="1" applyBorder="1" applyAlignment="1">
      <alignment horizontal="center" vertical="center" textRotation="90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4" borderId="3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4" borderId="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top" textRotation="90" wrapText="1"/>
    </xf>
    <xf numFmtId="0" fontId="4" fillId="4" borderId="15" xfId="0" applyFont="1" applyFill="1" applyBorder="1" applyAlignment="1">
      <alignment horizontal="center" vertical="top" textRotation="90" wrapText="1"/>
    </xf>
    <xf numFmtId="0" fontId="1" fillId="0" borderId="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textRotation="90" wrapText="1"/>
    </xf>
    <xf numFmtId="0" fontId="2" fillId="4" borderId="3" xfId="0" applyFont="1" applyFill="1" applyBorder="1" applyAlignment="1">
      <alignment horizontal="center" vertical="center" textRotation="90" wrapText="1"/>
    </xf>
    <xf numFmtId="0" fontId="2" fillId="4" borderId="15" xfId="0" applyFont="1" applyFill="1" applyBorder="1" applyAlignment="1">
      <alignment horizontal="center" vertical="center" textRotation="90" wrapText="1"/>
    </xf>
    <xf numFmtId="0" fontId="2" fillId="4" borderId="6" xfId="0" applyFont="1" applyFill="1" applyBorder="1" applyAlignment="1">
      <alignment horizontal="center" vertical="center" textRotation="90" wrapText="1"/>
    </xf>
    <xf numFmtId="0" fontId="2" fillId="4" borderId="4" xfId="0" applyFont="1" applyFill="1" applyBorder="1" applyAlignment="1">
      <alignment horizontal="center" vertical="center" textRotation="90" wrapText="1"/>
    </xf>
    <xf numFmtId="0" fontId="2" fillId="4" borderId="17" xfId="0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6" xfId="0" applyFont="1" applyFill="1" applyBorder="1" applyAlignment="1">
      <alignment horizontal="left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E7F4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0"/>
  <sheetViews>
    <sheetView tabSelected="1" view="pageBreakPreview" topLeftCell="A121" zoomScale="110" zoomScaleNormal="110" zoomScaleSheetLayoutView="110" workbookViewId="0">
      <selection activeCell="H149" sqref="H149"/>
    </sheetView>
  </sheetViews>
  <sheetFormatPr defaultColWidth="9.140625" defaultRowHeight="11.25" x14ac:dyDescent="0.2"/>
  <cols>
    <col min="1" max="1" width="47.85546875" style="153" customWidth="1"/>
    <col min="2" max="2" width="4.7109375" style="23" customWidth="1"/>
    <col min="3" max="4" width="5.140625" style="23" customWidth="1"/>
    <col min="5" max="5" width="6.42578125" style="23" customWidth="1"/>
    <col min="6" max="6" width="4.28515625" style="23" customWidth="1"/>
    <col min="7" max="13" width="3.7109375" style="4" customWidth="1"/>
    <col min="14" max="25" width="4.28515625" style="9" customWidth="1"/>
    <col min="26" max="29" width="9.140625" style="12"/>
    <col min="30" max="16384" width="9.140625" style="23"/>
  </cols>
  <sheetData>
    <row r="1" spans="1:29" ht="21" customHeight="1" x14ac:dyDescent="0.2">
      <c r="A1" s="537" t="s">
        <v>190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</row>
    <row r="2" spans="1:29" ht="12" customHeight="1" x14ac:dyDescent="0.2">
      <c r="A2" s="537" t="s">
        <v>161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</row>
    <row r="3" spans="1:29" ht="11.25" customHeight="1" x14ac:dyDescent="0.2">
      <c r="A3" s="538" t="s">
        <v>182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8"/>
      <c r="Y3" s="538"/>
    </row>
    <row r="4" spans="1:29" s="156" customFormat="1" ht="15" customHeight="1" x14ac:dyDescent="0.2">
      <c r="A4" s="599" t="s">
        <v>183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599"/>
      <c r="R4" s="599"/>
      <c r="S4" s="599"/>
      <c r="T4" s="599"/>
      <c r="U4" s="599"/>
      <c r="V4" s="599"/>
      <c r="W4" s="599"/>
      <c r="X4" s="599"/>
      <c r="Y4" s="599"/>
    </row>
    <row r="5" spans="1:29" s="152" customFormat="1" ht="20.25" customHeight="1" x14ac:dyDescent="0.2">
      <c r="A5" s="408" t="s">
        <v>203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</row>
    <row r="6" spans="1:29" s="4" customFormat="1" ht="18.600000000000001" customHeight="1" x14ac:dyDescent="0.2">
      <c r="A6" s="407" t="s">
        <v>162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7"/>
      <c r="Z6" s="14"/>
      <c r="AA6" s="14"/>
      <c r="AB6" s="14"/>
      <c r="AC6" s="14"/>
    </row>
    <row r="7" spans="1:29" s="1" customFormat="1" ht="24" customHeight="1" x14ac:dyDescent="0.2">
      <c r="A7" s="433" t="s">
        <v>130</v>
      </c>
      <c r="B7" s="436" t="s">
        <v>26</v>
      </c>
      <c r="C7" s="384" t="s">
        <v>0</v>
      </c>
      <c r="D7" s="386"/>
      <c r="E7" s="374" t="s">
        <v>18</v>
      </c>
      <c r="F7" s="377" t="s">
        <v>1</v>
      </c>
      <c r="G7" s="388" t="s">
        <v>2</v>
      </c>
      <c r="H7" s="390"/>
      <c r="I7" s="390"/>
      <c r="J7" s="390"/>
      <c r="K7" s="390"/>
      <c r="L7" s="390"/>
      <c r="M7" s="392"/>
      <c r="N7" s="539" t="s">
        <v>189</v>
      </c>
      <c r="O7" s="384"/>
      <c r="P7" s="384"/>
      <c r="Q7" s="386"/>
      <c r="R7" s="539" t="s">
        <v>191</v>
      </c>
      <c r="S7" s="384"/>
      <c r="T7" s="384"/>
      <c r="U7" s="386"/>
      <c r="V7" s="539" t="s">
        <v>192</v>
      </c>
      <c r="W7" s="384"/>
      <c r="X7" s="384"/>
      <c r="Y7" s="384"/>
      <c r="Z7" s="15"/>
      <c r="AA7" s="15"/>
      <c r="AB7" s="15"/>
      <c r="AC7" s="15"/>
    </row>
    <row r="8" spans="1:29" s="1" customFormat="1" x14ac:dyDescent="0.2">
      <c r="A8" s="433"/>
      <c r="B8" s="436"/>
      <c r="C8" s="384" t="s">
        <v>11</v>
      </c>
      <c r="D8" s="386" t="s">
        <v>10</v>
      </c>
      <c r="E8" s="374"/>
      <c r="F8" s="377"/>
      <c r="G8" s="388" t="s">
        <v>3</v>
      </c>
      <c r="H8" s="390" t="s">
        <v>4</v>
      </c>
      <c r="I8" s="390" t="s">
        <v>5</v>
      </c>
      <c r="J8" s="390"/>
      <c r="K8" s="390" t="s">
        <v>7</v>
      </c>
      <c r="L8" s="390" t="s">
        <v>8</v>
      </c>
      <c r="M8" s="392" t="s">
        <v>9</v>
      </c>
      <c r="N8" s="388" t="s">
        <v>12</v>
      </c>
      <c r="O8" s="390"/>
      <c r="P8" s="390" t="s">
        <v>13</v>
      </c>
      <c r="Q8" s="392"/>
      <c r="R8" s="388" t="s">
        <v>14</v>
      </c>
      <c r="S8" s="390"/>
      <c r="T8" s="390" t="s">
        <v>15</v>
      </c>
      <c r="U8" s="392"/>
      <c r="V8" s="388" t="s">
        <v>16</v>
      </c>
      <c r="W8" s="390"/>
      <c r="X8" s="390" t="s">
        <v>17</v>
      </c>
      <c r="Y8" s="390"/>
      <c r="Z8" s="15"/>
      <c r="AA8" s="15"/>
      <c r="AB8" s="15"/>
      <c r="AC8" s="15"/>
    </row>
    <row r="9" spans="1:29" s="1" customFormat="1" ht="12" customHeight="1" thickBot="1" x14ac:dyDescent="0.25">
      <c r="A9" s="434"/>
      <c r="B9" s="437"/>
      <c r="C9" s="385"/>
      <c r="D9" s="387"/>
      <c r="E9" s="375"/>
      <c r="F9" s="378"/>
      <c r="G9" s="389"/>
      <c r="H9" s="391"/>
      <c r="I9" s="150" t="s">
        <v>6</v>
      </c>
      <c r="J9" s="150" t="s">
        <v>3</v>
      </c>
      <c r="K9" s="391"/>
      <c r="L9" s="391"/>
      <c r="M9" s="393"/>
      <c r="N9" s="149" t="s">
        <v>19</v>
      </c>
      <c r="O9" s="150" t="s">
        <v>5</v>
      </c>
      <c r="P9" s="150" t="s">
        <v>19</v>
      </c>
      <c r="Q9" s="151" t="s">
        <v>5</v>
      </c>
      <c r="R9" s="149" t="s">
        <v>19</v>
      </c>
      <c r="S9" s="150" t="s">
        <v>5</v>
      </c>
      <c r="T9" s="150" t="s">
        <v>19</v>
      </c>
      <c r="U9" s="151" t="s">
        <v>5</v>
      </c>
      <c r="V9" s="149" t="s">
        <v>19</v>
      </c>
      <c r="W9" s="150" t="s">
        <v>5</v>
      </c>
      <c r="X9" s="150" t="s">
        <v>19</v>
      </c>
      <c r="Y9" s="150" t="s">
        <v>5</v>
      </c>
      <c r="Z9" s="15"/>
      <c r="AA9" s="15"/>
      <c r="AB9" s="15"/>
      <c r="AC9" s="15"/>
    </row>
    <row r="10" spans="1:29" s="5" customFormat="1" ht="15" customHeight="1" thickBot="1" x14ac:dyDescent="0.25">
      <c r="A10" s="167" t="s">
        <v>31</v>
      </c>
      <c r="B10" s="168"/>
      <c r="C10" s="169"/>
      <c r="D10" s="170"/>
      <c r="E10" s="168">
        <f>SUM(E11:E15)</f>
        <v>125</v>
      </c>
      <c r="F10" s="170">
        <f>SUM(F11:F15)</f>
        <v>15</v>
      </c>
      <c r="G10" s="168">
        <f>SUM(G11:G15)</f>
        <v>125</v>
      </c>
      <c r="H10" s="171"/>
      <c r="I10" s="171"/>
      <c r="J10" s="171"/>
      <c r="K10" s="172"/>
      <c r="L10" s="171"/>
      <c r="M10" s="170"/>
      <c r="N10" s="168">
        <f>SUM(N11:N15)</f>
        <v>125</v>
      </c>
      <c r="O10" s="171"/>
      <c r="P10" s="171"/>
      <c r="Q10" s="170"/>
      <c r="R10" s="168"/>
      <c r="S10" s="171"/>
      <c r="T10" s="171"/>
      <c r="U10" s="170"/>
      <c r="V10" s="168"/>
      <c r="W10" s="173"/>
      <c r="X10" s="173"/>
      <c r="Y10" s="173"/>
      <c r="Z10" s="13"/>
      <c r="AA10" s="162"/>
      <c r="AB10" s="13"/>
      <c r="AC10" s="13"/>
    </row>
    <row r="11" spans="1:29" s="5" customFormat="1" ht="15" customHeight="1" x14ac:dyDescent="0.2">
      <c r="A11" s="352" t="s">
        <v>32</v>
      </c>
      <c r="B11" s="353"/>
      <c r="C11" s="322" t="s">
        <v>29</v>
      </c>
      <c r="D11" s="331"/>
      <c r="E11" s="353">
        <v>25</v>
      </c>
      <c r="F11" s="331">
        <v>3</v>
      </c>
      <c r="G11" s="353">
        <v>25</v>
      </c>
      <c r="H11" s="322"/>
      <c r="I11" s="322"/>
      <c r="J11" s="322"/>
      <c r="K11" s="165"/>
      <c r="L11" s="322"/>
      <c r="M11" s="331"/>
      <c r="N11" s="332">
        <v>25</v>
      </c>
      <c r="O11" s="252"/>
      <c r="P11" s="252"/>
      <c r="Q11" s="273"/>
      <c r="R11" s="332"/>
      <c r="S11" s="252"/>
      <c r="T11" s="252"/>
      <c r="U11" s="273"/>
      <c r="V11" s="332"/>
      <c r="W11" s="166"/>
      <c r="X11" s="166"/>
      <c r="Y11" s="166"/>
      <c r="Z11" s="13"/>
      <c r="AA11" s="13"/>
      <c r="AB11" s="13"/>
      <c r="AC11" s="13"/>
    </row>
    <row r="12" spans="1:29" s="5" customFormat="1" ht="12.75" customHeight="1" x14ac:dyDescent="0.2">
      <c r="A12" s="355" t="s">
        <v>33</v>
      </c>
      <c r="B12" s="326"/>
      <c r="C12" s="319" t="s">
        <v>29</v>
      </c>
      <c r="D12" s="320"/>
      <c r="E12" s="326">
        <v>25</v>
      </c>
      <c r="F12" s="320">
        <v>3</v>
      </c>
      <c r="G12" s="326">
        <v>25</v>
      </c>
      <c r="H12" s="319"/>
      <c r="I12" s="319"/>
      <c r="J12" s="319"/>
      <c r="K12" s="343"/>
      <c r="L12" s="343"/>
      <c r="M12" s="344"/>
      <c r="N12" s="268">
        <v>25</v>
      </c>
      <c r="O12" s="276"/>
      <c r="P12" s="276"/>
      <c r="Q12" s="274"/>
      <c r="R12" s="268"/>
      <c r="S12" s="276"/>
      <c r="T12" s="276"/>
      <c r="U12" s="274"/>
      <c r="V12" s="268"/>
      <c r="W12" s="20"/>
      <c r="X12" s="20"/>
      <c r="Y12" s="20"/>
      <c r="Z12" s="13"/>
      <c r="AA12" s="13"/>
      <c r="AB12" s="13"/>
      <c r="AC12" s="13"/>
    </row>
    <row r="13" spans="1:29" s="5" customFormat="1" ht="12.75" customHeight="1" x14ac:dyDescent="0.2">
      <c r="A13" s="355" t="s">
        <v>34</v>
      </c>
      <c r="B13" s="326"/>
      <c r="C13" s="319" t="s">
        <v>29</v>
      </c>
      <c r="D13" s="320"/>
      <c r="E13" s="326">
        <v>25</v>
      </c>
      <c r="F13" s="320">
        <v>3</v>
      </c>
      <c r="G13" s="326">
        <v>25</v>
      </c>
      <c r="H13" s="319"/>
      <c r="I13" s="319"/>
      <c r="J13" s="319"/>
      <c r="K13" s="343"/>
      <c r="L13" s="343"/>
      <c r="M13" s="344"/>
      <c r="N13" s="268">
        <v>25</v>
      </c>
      <c r="O13" s="276"/>
      <c r="P13" s="276"/>
      <c r="Q13" s="274"/>
      <c r="R13" s="268"/>
      <c r="S13" s="276"/>
      <c r="T13" s="276"/>
      <c r="U13" s="274"/>
      <c r="V13" s="268"/>
      <c r="W13" s="20"/>
      <c r="X13" s="20"/>
      <c r="Y13" s="20"/>
      <c r="Z13" s="13"/>
      <c r="AA13" s="13"/>
      <c r="AB13" s="13"/>
      <c r="AC13" s="13"/>
    </row>
    <row r="14" spans="1:29" s="5" customFormat="1" ht="13.5" customHeight="1" x14ac:dyDescent="0.2">
      <c r="A14" s="355" t="s">
        <v>35</v>
      </c>
      <c r="B14" s="326"/>
      <c r="C14" s="319" t="s">
        <v>29</v>
      </c>
      <c r="D14" s="320"/>
      <c r="E14" s="326">
        <v>25</v>
      </c>
      <c r="F14" s="320">
        <v>3</v>
      </c>
      <c r="G14" s="326">
        <v>25</v>
      </c>
      <c r="H14" s="319"/>
      <c r="I14" s="319"/>
      <c r="J14" s="319"/>
      <c r="K14" s="343"/>
      <c r="L14" s="343"/>
      <c r="M14" s="344"/>
      <c r="N14" s="268">
        <v>25</v>
      </c>
      <c r="O14" s="276"/>
      <c r="P14" s="276"/>
      <c r="Q14" s="274"/>
      <c r="R14" s="268"/>
      <c r="S14" s="276"/>
      <c r="T14" s="276"/>
      <c r="U14" s="274"/>
      <c r="V14" s="268"/>
      <c r="W14" s="20"/>
      <c r="X14" s="20"/>
      <c r="Y14" s="20"/>
      <c r="Z14" s="13"/>
      <c r="AA14" s="13"/>
      <c r="AB14" s="13"/>
      <c r="AC14" s="13"/>
    </row>
    <row r="15" spans="1:29" s="5" customFormat="1" ht="15" customHeight="1" thickBot="1" x14ac:dyDescent="0.25">
      <c r="A15" s="325" t="s">
        <v>36</v>
      </c>
      <c r="B15" s="327"/>
      <c r="C15" s="321" t="s">
        <v>29</v>
      </c>
      <c r="D15" s="328"/>
      <c r="E15" s="327">
        <v>25</v>
      </c>
      <c r="F15" s="328">
        <v>3</v>
      </c>
      <c r="G15" s="327">
        <v>25</v>
      </c>
      <c r="H15" s="321"/>
      <c r="I15" s="321"/>
      <c r="J15" s="321"/>
      <c r="K15" s="41"/>
      <c r="L15" s="41"/>
      <c r="M15" s="42"/>
      <c r="N15" s="294">
        <v>25</v>
      </c>
      <c r="O15" s="291"/>
      <c r="P15" s="291"/>
      <c r="Q15" s="295"/>
      <c r="R15" s="294"/>
      <c r="S15" s="291"/>
      <c r="T15" s="291"/>
      <c r="U15" s="295"/>
      <c r="V15" s="294"/>
      <c r="W15" s="43"/>
      <c r="X15" s="43"/>
      <c r="Y15" s="43"/>
      <c r="Z15" s="13"/>
      <c r="AA15" s="13"/>
      <c r="AB15" s="13"/>
      <c r="AC15" s="13"/>
    </row>
    <row r="16" spans="1:29" s="5" customFormat="1" ht="15.75" customHeight="1" thickBot="1" x14ac:dyDescent="0.25">
      <c r="A16" s="175" t="s">
        <v>27</v>
      </c>
      <c r="B16" s="176"/>
      <c r="C16" s="177"/>
      <c r="D16" s="178"/>
      <c r="E16" s="176">
        <f>SUM(E17:E20)</f>
        <v>120</v>
      </c>
      <c r="F16" s="178">
        <f>SUM(F17:F20)</f>
        <v>12</v>
      </c>
      <c r="G16" s="176">
        <f>SUM(G17:G20)</f>
        <v>120</v>
      </c>
      <c r="H16" s="177"/>
      <c r="I16" s="177"/>
      <c r="J16" s="177"/>
      <c r="K16" s="179"/>
      <c r="L16" s="179"/>
      <c r="M16" s="180"/>
      <c r="N16" s="356">
        <f>SUM(N17:N19)</f>
        <v>60</v>
      </c>
      <c r="O16" s="181"/>
      <c r="P16" s="181">
        <f>SUM(P17:P20)</f>
        <v>30</v>
      </c>
      <c r="Q16" s="182"/>
      <c r="R16" s="356"/>
      <c r="S16" s="181"/>
      <c r="T16" s="181">
        <v>30</v>
      </c>
      <c r="U16" s="182"/>
      <c r="V16" s="356"/>
      <c r="W16" s="183"/>
      <c r="X16" s="183"/>
      <c r="Y16" s="183"/>
      <c r="Z16" s="13"/>
      <c r="AA16" s="13"/>
      <c r="AB16" s="13"/>
      <c r="AC16" s="13"/>
    </row>
    <row r="17" spans="1:29" s="5" customFormat="1" ht="11.25" customHeight="1" x14ac:dyDescent="0.2">
      <c r="A17" s="355" t="s">
        <v>38</v>
      </c>
      <c r="B17" s="326"/>
      <c r="C17" s="319" t="s">
        <v>20</v>
      </c>
      <c r="D17" s="320"/>
      <c r="E17" s="326">
        <v>30</v>
      </c>
      <c r="F17" s="320">
        <v>3</v>
      </c>
      <c r="G17" s="326">
        <v>30</v>
      </c>
      <c r="H17" s="319"/>
      <c r="I17" s="319"/>
      <c r="J17" s="319"/>
      <c r="K17" s="343"/>
      <c r="L17" s="343"/>
      <c r="M17" s="344"/>
      <c r="N17" s="268">
        <v>30</v>
      </c>
      <c r="O17" s="276"/>
      <c r="P17" s="276"/>
      <c r="Q17" s="274"/>
      <c r="R17" s="268"/>
      <c r="S17" s="276"/>
      <c r="T17" s="276"/>
      <c r="U17" s="274"/>
      <c r="V17" s="268"/>
      <c r="W17" s="20"/>
      <c r="X17" s="20"/>
      <c r="Y17" s="20"/>
      <c r="Z17" s="13"/>
      <c r="AA17" s="13"/>
      <c r="AB17" s="13"/>
      <c r="AC17" s="13"/>
    </row>
    <row r="18" spans="1:29" s="5" customFormat="1" ht="14.25" customHeight="1" x14ac:dyDescent="0.2">
      <c r="A18" s="355" t="s">
        <v>39</v>
      </c>
      <c r="B18" s="326"/>
      <c r="C18" s="319" t="s">
        <v>20</v>
      </c>
      <c r="D18" s="320"/>
      <c r="E18" s="326">
        <v>30</v>
      </c>
      <c r="F18" s="320">
        <v>4</v>
      </c>
      <c r="G18" s="326">
        <v>30</v>
      </c>
      <c r="H18" s="319"/>
      <c r="I18" s="319"/>
      <c r="J18" s="319"/>
      <c r="K18" s="343"/>
      <c r="L18" s="343"/>
      <c r="M18" s="344"/>
      <c r="N18" s="268">
        <v>30</v>
      </c>
      <c r="O18" s="276"/>
      <c r="P18" s="276"/>
      <c r="Q18" s="274"/>
      <c r="R18" s="268"/>
      <c r="S18" s="276"/>
      <c r="T18" s="276"/>
      <c r="U18" s="274"/>
      <c r="V18" s="268"/>
      <c r="W18" s="20"/>
      <c r="X18" s="20"/>
      <c r="Y18" s="20"/>
      <c r="Z18" s="13"/>
      <c r="AA18" s="13"/>
      <c r="AB18" s="13"/>
      <c r="AC18" s="13"/>
    </row>
    <row r="19" spans="1:29" s="5" customFormat="1" ht="15.75" customHeight="1" x14ac:dyDescent="0.2">
      <c r="A19" s="55" t="s">
        <v>22</v>
      </c>
      <c r="B19" s="359"/>
      <c r="C19" s="251"/>
      <c r="D19" s="338" t="s">
        <v>20</v>
      </c>
      <c r="E19" s="359">
        <v>30</v>
      </c>
      <c r="F19" s="338">
        <v>2</v>
      </c>
      <c r="G19" s="359">
        <v>30</v>
      </c>
      <c r="H19" s="345"/>
      <c r="I19" s="345"/>
      <c r="J19" s="345"/>
      <c r="K19" s="351"/>
      <c r="L19" s="345"/>
      <c r="M19" s="338"/>
      <c r="N19" s="333"/>
      <c r="O19" s="251"/>
      <c r="P19" s="251"/>
      <c r="Q19" s="284"/>
      <c r="R19" s="333"/>
      <c r="S19" s="251"/>
      <c r="T19" s="251">
        <v>30</v>
      </c>
      <c r="U19" s="284"/>
      <c r="V19" s="333"/>
      <c r="W19" s="207"/>
      <c r="X19" s="207"/>
      <c r="Y19" s="207"/>
      <c r="Z19" s="13"/>
      <c r="AA19" s="13"/>
      <c r="AB19" s="13"/>
      <c r="AC19" s="13"/>
    </row>
    <row r="20" spans="1:29" s="5" customFormat="1" ht="15.75" customHeight="1" thickBot="1" x14ac:dyDescent="0.25">
      <c r="A20" s="55" t="s">
        <v>37</v>
      </c>
      <c r="B20" s="359"/>
      <c r="C20" s="251"/>
      <c r="D20" s="338" t="s">
        <v>20</v>
      </c>
      <c r="E20" s="359">
        <v>30</v>
      </c>
      <c r="F20" s="338">
        <v>3</v>
      </c>
      <c r="G20" s="359">
        <v>30</v>
      </c>
      <c r="H20" s="345"/>
      <c r="I20" s="345"/>
      <c r="J20" s="345"/>
      <c r="K20" s="351"/>
      <c r="L20" s="345"/>
      <c r="M20" s="338"/>
      <c r="N20" s="333"/>
      <c r="O20" s="251"/>
      <c r="P20" s="251">
        <v>30</v>
      </c>
      <c r="Q20" s="284"/>
      <c r="R20" s="333"/>
      <c r="S20" s="251"/>
      <c r="T20" s="251"/>
      <c r="U20" s="284"/>
      <c r="V20" s="333"/>
      <c r="W20" s="207"/>
      <c r="X20" s="207"/>
      <c r="Y20" s="207"/>
      <c r="Z20" s="13"/>
      <c r="AA20" s="13"/>
      <c r="AB20" s="13"/>
      <c r="AC20" s="13"/>
    </row>
    <row r="21" spans="1:29" s="5" customFormat="1" ht="14.25" customHeight="1" thickBot="1" x14ac:dyDescent="0.25">
      <c r="A21" s="184" t="s">
        <v>28</v>
      </c>
      <c r="B21" s="185"/>
      <c r="C21" s="171"/>
      <c r="D21" s="170"/>
      <c r="E21" s="168">
        <f>SUM(E22:E24)</f>
        <v>85</v>
      </c>
      <c r="F21" s="170">
        <f>SUM(F22:F24)</f>
        <v>10</v>
      </c>
      <c r="G21" s="168">
        <f>SUM(G22:G24)</f>
        <v>60</v>
      </c>
      <c r="H21" s="171"/>
      <c r="I21" s="171">
        <f>SUM(I22:I24)</f>
        <v>25</v>
      </c>
      <c r="J21" s="171"/>
      <c r="K21" s="186"/>
      <c r="L21" s="171"/>
      <c r="M21" s="170"/>
      <c r="N21" s="168"/>
      <c r="O21" s="171"/>
      <c r="P21" s="171">
        <f>SUM(P22:P24)</f>
        <v>60</v>
      </c>
      <c r="Q21" s="170">
        <f>SUM(Q22:Q24)</f>
        <v>25</v>
      </c>
      <c r="R21" s="168"/>
      <c r="S21" s="171"/>
      <c r="T21" s="171"/>
      <c r="U21" s="170"/>
      <c r="V21" s="168"/>
      <c r="W21" s="187"/>
      <c r="X21" s="187"/>
      <c r="Y21" s="187"/>
      <c r="Z21" s="13"/>
      <c r="AA21" s="13"/>
      <c r="AB21" s="13"/>
      <c r="AC21" s="13"/>
    </row>
    <row r="22" spans="1:29" s="32" customFormat="1" ht="15.75" customHeight="1" x14ac:dyDescent="0.2">
      <c r="A22" s="352" t="s">
        <v>171</v>
      </c>
      <c r="B22" s="353"/>
      <c r="C22" s="322"/>
      <c r="D22" s="331" t="s">
        <v>29</v>
      </c>
      <c r="E22" s="353">
        <v>30</v>
      </c>
      <c r="F22" s="331">
        <v>3</v>
      </c>
      <c r="G22" s="353">
        <v>30</v>
      </c>
      <c r="H22" s="322"/>
      <c r="I22" s="322"/>
      <c r="J22" s="322"/>
      <c r="K22" s="165"/>
      <c r="L22" s="322"/>
      <c r="M22" s="331"/>
      <c r="N22" s="332"/>
      <c r="O22" s="252"/>
      <c r="P22" s="252">
        <v>30</v>
      </c>
      <c r="Q22" s="273"/>
      <c r="R22" s="332"/>
      <c r="S22" s="252"/>
      <c r="T22" s="252"/>
      <c r="U22" s="273"/>
      <c r="V22" s="332"/>
      <c r="W22" s="166"/>
      <c r="X22" s="166"/>
      <c r="Y22" s="166"/>
      <c r="Z22" s="13"/>
      <c r="AA22" s="13"/>
      <c r="AB22" s="13"/>
      <c r="AC22" s="13"/>
    </row>
    <row r="23" spans="1:29" s="32" customFormat="1" ht="14.25" customHeight="1" x14ac:dyDescent="0.2">
      <c r="A23" s="324" t="s">
        <v>40</v>
      </c>
      <c r="B23" s="326"/>
      <c r="C23" s="319"/>
      <c r="D23" s="320" t="s">
        <v>29</v>
      </c>
      <c r="E23" s="326">
        <v>30</v>
      </c>
      <c r="F23" s="320">
        <v>3</v>
      </c>
      <c r="G23" s="326">
        <v>30</v>
      </c>
      <c r="H23" s="319"/>
      <c r="I23" s="319"/>
      <c r="J23" s="319"/>
      <c r="K23" s="343"/>
      <c r="L23" s="319"/>
      <c r="M23" s="320"/>
      <c r="N23" s="268"/>
      <c r="O23" s="27"/>
      <c r="P23" s="276">
        <v>30</v>
      </c>
      <c r="Q23" s="28"/>
      <c r="R23" s="154"/>
      <c r="S23" s="27"/>
      <c r="T23" s="27"/>
      <c r="U23" s="28"/>
      <c r="V23" s="154"/>
      <c r="W23" s="20"/>
      <c r="X23" s="20"/>
      <c r="Y23" s="20"/>
      <c r="Z23" s="13"/>
      <c r="AA23" s="13"/>
      <c r="AB23" s="13"/>
      <c r="AC23" s="13"/>
    </row>
    <row r="24" spans="1:29" s="32" customFormat="1" ht="37.5" customHeight="1" thickBot="1" x14ac:dyDescent="0.25">
      <c r="A24" s="325" t="s">
        <v>169</v>
      </c>
      <c r="B24" s="51" t="s">
        <v>131</v>
      </c>
      <c r="C24" s="321"/>
      <c r="D24" s="328" t="s">
        <v>29</v>
      </c>
      <c r="E24" s="327">
        <v>25</v>
      </c>
      <c r="F24" s="328">
        <v>4</v>
      </c>
      <c r="G24" s="327"/>
      <c r="H24" s="321"/>
      <c r="I24" s="321">
        <v>25</v>
      </c>
      <c r="J24" s="321"/>
      <c r="K24" s="41"/>
      <c r="L24" s="321"/>
      <c r="M24" s="328"/>
      <c r="N24" s="294"/>
      <c r="O24" s="45"/>
      <c r="P24" s="291"/>
      <c r="Q24" s="295">
        <v>25</v>
      </c>
      <c r="R24" s="46"/>
      <c r="S24" s="45"/>
      <c r="T24" s="45"/>
      <c r="U24" s="47"/>
      <c r="V24" s="46"/>
      <c r="W24" s="43"/>
      <c r="X24" s="43"/>
      <c r="Y24" s="43"/>
      <c r="Z24" s="13"/>
      <c r="AA24" s="13"/>
      <c r="AB24" s="13"/>
      <c r="AC24" s="13"/>
    </row>
    <row r="25" spans="1:29" s="32" customFormat="1" ht="15.75" customHeight="1" thickBot="1" x14ac:dyDescent="0.25">
      <c r="A25" s="175" t="s">
        <v>41</v>
      </c>
      <c r="B25" s="176"/>
      <c r="C25" s="177"/>
      <c r="D25" s="178"/>
      <c r="E25" s="176">
        <f>SUM(E26:E27)</f>
        <v>50</v>
      </c>
      <c r="F25" s="178">
        <f>SUM(F26:F27)</f>
        <v>4</v>
      </c>
      <c r="G25" s="176">
        <f>SUM(G26:G27)</f>
        <v>50</v>
      </c>
      <c r="H25" s="177"/>
      <c r="I25" s="177"/>
      <c r="J25" s="177"/>
      <c r="K25" s="179"/>
      <c r="L25" s="179"/>
      <c r="M25" s="180"/>
      <c r="N25" s="356"/>
      <c r="O25" s="181"/>
      <c r="P25" s="181">
        <f>SUM(P26:P27)</f>
        <v>50</v>
      </c>
      <c r="Q25" s="182"/>
      <c r="R25" s="356"/>
      <c r="S25" s="181"/>
      <c r="T25" s="181"/>
      <c r="U25" s="182"/>
      <c r="V25" s="356"/>
      <c r="W25" s="183"/>
      <c r="X25" s="183"/>
      <c r="Y25" s="183"/>
      <c r="Z25" s="13"/>
      <c r="AA25" s="13"/>
      <c r="AB25" s="13"/>
      <c r="AC25" s="13"/>
    </row>
    <row r="26" spans="1:29" s="34" customFormat="1" ht="14.25" customHeight="1" x14ac:dyDescent="0.2">
      <c r="A26" s="188" t="s">
        <v>42</v>
      </c>
      <c r="B26" s="189"/>
      <c r="C26" s="39"/>
      <c r="D26" s="267" t="s">
        <v>29</v>
      </c>
      <c r="E26" s="189">
        <v>25</v>
      </c>
      <c r="F26" s="267">
        <v>2</v>
      </c>
      <c r="G26" s="189">
        <v>25</v>
      </c>
      <c r="H26" s="265"/>
      <c r="I26" s="265"/>
      <c r="J26" s="265"/>
      <c r="K26" s="265"/>
      <c r="L26" s="265"/>
      <c r="M26" s="267"/>
      <c r="N26" s="189"/>
      <c r="O26" s="265"/>
      <c r="P26" s="265">
        <v>25</v>
      </c>
      <c r="Q26" s="267"/>
      <c r="R26" s="189"/>
      <c r="S26" s="265"/>
      <c r="T26" s="265"/>
      <c r="U26" s="267"/>
      <c r="V26" s="189"/>
      <c r="W26" s="44"/>
      <c r="X26" s="44"/>
      <c r="Y26" s="44"/>
      <c r="Z26" s="33"/>
      <c r="AA26" s="33"/>
      <c r="AB26" s="33"/>
      <c r="AC26" s="33"/>
    </row>
    <row r="27" spans="1:29" s="5" customFormat="1" ht="15.75" customHeight="1" thickBot="1" x14ac:dyDescent="0.25">
      <c r="A27" s="54" t="s">
        <v>43</v>
      </c>
      <c r="B27" s="299"/>
      <c r="C27" s="48"/>
      <c r="D27" s="297" t="s">
        <v>29</v>
      </c>
      <c r="E27" s="299">
        <v>25</v>
      </c>
      <c r="F27" s="297">
        <v>2</v>
      </c>
      <c r="G27" s="299">
        <v>25</v>
      </c>
      <c r="H27" s="318"/>
      <c r="I27" s="318"/>
      <c r="J27" s="318"/>
      <c r="K27" s="49"/>
      <c r="L27" s="49"/>
      <c r="M27" s="50"/>
      <c r="N27" s="299"/>
      <c r="O27" s="318"/>
      <c r="P27" s="318">
        <v>25</v>
      </c>
      <c r="Q27" s="297"/>
      <c r="R27" s="299"/>
      <c r="S27" s="318"/>
      <c r="T27" s="318"/>
      <c r="U27" s="297"/>
      <c r="V27" s="299"/>
      <c r="W27" s="318"/>
      <c r="X27" s="318"/>
      <c r="Y27" s="318"/>
      <c r="Z27" s="13"/>
      <c r="AA27" s="13"/>
      <c r="AB27" s="13"/>
      <c r="AC27" s="13"/>
    </row>
    <row r="28" spans="1:29" s="5" customFormat="1" ht="15" customHeight="1" thickBot="1" x14ac:dyDescent="0.25">
      <c r="A28" s="175" t="s">
        <v>44</v>
      </c>
      <c r="B28" s="190"/>
      <c r="C28" s="177"/>
      <c r="D28" s="178"/>
      <c r="E28" s="176">
        <f>SUM(E29:E33)</f>
        <v>205</v>
      </c>
      <c r="F28" s="178">
        <f>SUM(F29:F33)</f>
        <v>16</v>
      </c>
      <c r="G28" s="176"/>
      <c r="H28" s="179"/>
      <c r="I28" s="177">
        <f>SUM(I29:I33)</f>
        <v>30</v>
      </c>
      <c r="J28" s="177">
        <f>SUM(J29:J33)</f>
        <v>55</v>
      </c>
      <c r="K28" s="179">
        <f>SUM(K29:K33)</f>
        <v>120</v>
      </c>
      <c r="L28" s="179"/>
      <c r="M28" s="180"/>
      <c r="N28" s="356"/>
      <c r="O28" s="181">
        <f>SUM(O29:O33)</f>
        <v>115</v>
      </c>
      <c r="P28" s="181"/>
      <c r="Q28" s="182">
        <f>SUM(Q29:Q33)</f>
        <v>90</v>
      </c>
      <c r="R28" s="356"/>
      <c r="S28" s="181"/>
      <c r="T28" s="181"/>
      <c r="U28" s="182"/>
      <c r="V28" s="356"/>
      <c r="W28" s="181"/>
      <c r="X28" s="181"/>
      <c r="Y28" s="181"/>
      <c r="Z28" s="13"/>
      <c r="AA28" s="13"/>
      <c r="AB28" s="13"/>
      <c r="AC28" s="13"/>
    </row>
    <row r="29" spans="1:29" s="153" customFormat="1" ht="14.25" customHeight="1" x14ac:dyDescent="0.2">
      <c r="A29" s="352" t="s">
        <v>45</v>
      </c>
      <c r="B29" s="353"/>
      <c r="C29" s="322" t="s">
        <v>21</v>
      </c>
      <c r="D29" s="331"/>
      <c r="E29" s="353">
        <v>30</v>
      </c>
      <c r="F29" s="331">
        <v>4</v>
      </c>
      <c r="G29" s="353"/>
      <c r="H29" s="165"/>
      <c r="I29" s="322">
        <v>30</v>
      </c>
      <c r="J29" s="322"/>
      <c r="K29" s="165"/>
      <c r="L29" s="165"/>
      <c r="M29" s="174"/>
      <c r="N29" s="332"/>
      <c r="O29" s="252">
        <v>30</v>
      </c>
      <c r="P29" s="252"/>
      <c r="Q29" s="273"/>
      <c r="R29" s="332"/>
      <c r="S29" s="252"/>
      <c r="T29" s="252"/>
      <c r="U29" s="273"/>
      <c r="V29" s="332"/>
      <c r="W29" s="252"/>
      <c r="X29" s="252"/>
      <c r="Y29" s="252"/>
      <c r="Z29" s="17"/>
      <c r="AA29" s="17"/>
      <c r="AB29" s="17"/>
      <c r="AC29" s="17"/>
    </row>
    <row r="30" spans="1:29" s="5" customFormat="1" ht="15.75" customHeight="1" x14ac:dyDescent="0.2">
      <c r="A30" s="324" t="s">
        <v>46</v>
      </c>
      <c r="B30" s="326"/>
      <c r="C30" s="319"/>
      <c r="D30" s="320" t="s">
        <v>29</v>
      </c>
      <c r="E30" s="326">
        <v>30</v>
      </c>
      <c r="F30" s="320">
        <v>4</v>
      </c>
      <c r="G30" s="326"/>
      <c r="H30" s="343"/>
      <c r="I30" s="319"/>
      <c r="J30" s="319">
        <v>30</v>
      </c>
      <c r="K30" s="343"/>
      <c r="L30" s="343"/>
      <c r="M30" s="344"/>
      <c r="N30" s="268"/>
      <c r="O30" s="276"/>
      <c r="P30" s="276"/>
      <c r="Q30" s="274">
        <v>30</v>
      </c>
      <c r="R30" s="268"/>
      <c r="S30" s="276"/>
      <c r="T30" s="276"/>
      <c r="U30" s="274"/>
      <c r="V30" s="268"/>
      <c r="W30" s="276"/>
      <c r="X30" s="276"/>
      <c r="Y30" s="276"/>
      <c r="Z30" s="13"/>
      <c r="AA30" s="13"/>
      <c r="AB30" s="13"/>
      <c r="AC30" s="13"/>
    </row>
    <row r="31" spans="1:29" s="5" customFormat="1" ht="10.5" customHeight="1" x14ac:dyDescent="0.2">
      <c r="A31" s="511" t="s">
        <v>47</v>
      </c>
      <c r="B31" s="536" t="s">
        <v>131</v>
      </c>
      <c r="C31" s="476" t="s">
        <v>29</v>
      </c>
      <c r="D31" s="477" t="s">
        <v>206</v>
      </c>
      <c r="E31" s="475">
        <v>120</v>
      </c>
      <c r="F31" s="29">
        <v>4</v>
      </c>
      <c r="G31" s="475"/>
      <c r="H31" s="524"/>
      <c r="I31" s="476"/>
      <c r="J31" s="476"/>
      <c r="K31" s="524">
        <v>120</v>
      </c>
      <c r="L31" s="524"/>
      <c r="M31" s="542"/>
      <c r="N31" s="508"/>
      <c r="O31" s="509">
        <v>60</v>
      </c>
      <c r="P31" s="509"/>
      <c r="Q31" s="513">
        <v>60</v>
      </c>
      <c r="R31" s="508"/>
      <c r="S31" s="509"/>
      <c r="T31" s="509"/>
      <c r="U31" s="513"/>
      <c r="V31" s="508"/>
      <c r="W31" s="509"/>
      <c r="X31" s="509"/>
      <c r="Y31" s="509"/>
      <c r="Z31" s="13"/>
      <c r="AA31" s="13"/>
      <c r="AB31" s="13"/>
      <c r="AC31" s="13"/>
    </row>
    <row r="32" spans="1:29" s="5" customFormat="1" ht="10.5" customHeight="1" x14ac:dyDescent="0.2">
      <c r="A32" s="511"/>
      <c r="B32" s="536"/>
      <c r="C32" s="476"/>
      <c r="D32" s="477"/>
      <c r="E32" s="475"/>
      <c r="F32" s="331">
        <v>4</v>
      </c>
      <c r="G32" s="475"/>
      <c r="H32" s="524"/>
      <c r="I32" s="476"/>
      <c r="J32" s="476"/>
      <c r="K32" s="524"/>
      <c r="L32" s="524"/>
      <c r="M32" s="542"/>
      <c r="N32" s="508"/>
      <c r="O32" s="509"/>
      <c r="P32" s="509"/>
      <c r="Q32" s="513"/>
      <c r="R32" s="508"/>
      <c r="S32" s="509"/>
      <c r="T32" s="509"/>
      <c r="U32" s="513"/>
      <c r="V32" s="508"/>
      <c r="W32" s="509"/>
      <c r="X32" s="509"/>
      <c r="Y32" s="509"/>
      <c r="Z32" s="13"/>
      <c r="AA32" s="13"/>
      <c r="AB32" s="13"/>
      <c r="AC32" s="13"/>
    </row>
    <row r="33" spans="1:29" s="5" customFormat="1" ht="15" customHeight="1" thickBot="1" x14ac:dyDescent="0.25">
      <c r="A33" s="206" t="s">
        <v>25</v>
      </c>
      <c r="B33" s="360" t="s">
        <v>131</v>
      </c>
      <c r="C33" s="264" t="s">
        <v>21</v>
      </c>
      <c r="D33" s="338"/>
      <c r="E33" s="263">
        <v>25</v>
      </c>
      <c r="F33" s="339">
        <v>0</v>
      </c>
      <c r="G33" s="350"/>
      <c r="H33" s="351"/>
      <c r="I33" s="345"/>
      <c r="J33" s="264">
        <v>25</v>
      </c>
      <c r="K33" s="351"/>
      <c r="L33" s="351"/>
      <c r="M33" s="205"/>
      <c r="N33" s="275"/>
      <c r="O33" s="264">
        <v>25</v>
      </c>
      <c r="P33" s="251"/>
      <c r="Q33" s="266"/>
      <c r="R33" s="275"/>
      <c r="S33" s="251"/>
      <c r="T33" s="251"/>
      <c r="U33" s="284"/>
      <c r="V33" s="275"/>
      <c r="W33" s="251"/>
      <c r="X33" s="251"/>
      <c r="Y33" s="251"/>
      <c r="Z33" s="13"/>
      <c r="AA33" s="13"/>
      <c r="AB33" s="13"/>
      <c r="AC33" s="13"/>
    </row>
    <row r="34" spans="1:29" s="5" customFormat="1" ht="15.75" customHeight="1" thickBot="1" x14ac:dyDescent="0.25">
      <c r="A34" s="167" t="s">
        <v>23</v>
      </c>
      <c r="B34" s="185"/>
      <c r="C34" s="171"/>
      <c r="D34" s="170"/>
      <c r="E34" s="168">
        <f>SUM(E35:E38)</f>
        <v>90</v>
      </c>
      <c r="F34" s="170">
        <f>SUM(F35:F38)</f>
        <v>13</v>
      </c>
      <c r="G34" s="168">
        <f>SUM(G35:G38)</f>
        <v>30</v>
      </c>
      <c r="H34" s="192"/>
      <c r="I34" s="171"/>
      <c r="J34" s="171"/>
      <c r="K34" s="186"/>
      <c r="L34" s="172">
        <f>SUM(L35:L38)</f>
        <v>60</v>
      </c>
      <c r="M34" s="193"/>
      <c r="N34" s="168"/>
      <c r="O34" s="171"/>
      <c r="P34" s="171"/>
      <c r="Q34" s="170"/>
      <c r="R34" s="168">
        <f>SUM(R35:R38)</f>
        <v>30</v>
      </c>
      <c r="S34" s="171"/>
      <c r="T34" s="171"/>
      <c r="U34" s="170">
        <f>SUM(U35:U38)</f>
        <v>15</v>
      </c>
      <c r="V34" s="168"/>
      <c r="W34" s="171">
        <f>SUM(W35:W38)</f>
        <v>15</v>
      </c>
      <c r="X34" s="171"/>
      <c r="Y34" s="171">
        <f>SUM(Y35:Y38)</f>
        <v>30</v>
      </c>
      <c r="Z34" s="13"/>
      <c r="AA34" s="13"/>
      <c r="AB34" s="13"/>
      <c r="AC34" s="13"/>
    </row>
    <row r="35" spans="1:29" s="5" customFormat="1" ht="15.75" customHeight="1" x14ac:dyDescent="0.2">
      <c r="A35" s="352" t="s">
        <v>48</v>
      </c>
      <c r="B35" s="353"/>
      <c r="C35" s="322" t="s">
        <v>20</v>
      </c>
      <c r="D35" s="331"/>
      <c r="E35" s="353">
        <v>30</v>
      </c>
      <c r="F35" s="331">
        <v>5</v>
      </c>
      <c r="G35" s="353">
        <v>30</v>
      </c>
      <c r="H35" s="191"/>
      <c r="I35" s="322"/>
      <c r="J35" s="322"/>
      <c r="K35" s="322"/>
      <c r="L35" s="25"/>
      <c r="M35" s="331"/>
      <c r="N35" s="332"/>
      <c r="O35" s="252"/>
      <c r="P35" s="252"/>
      <c r="Q35" s="273"/>
      <c r="R35" s="332">
        <v>30</v>
      </c>
      <c r="S35" s="252"/>
      <c r="T35" s="252"/>
      <c r="U35" s="273"/>
      <c r="V35" s="332"/>
      <c r="W35" s="252"/>
      <c r="X35" s="252"/>
      <c r="Y35" s="252"/>
      <c r="Z35" s="13"/>
      <c r="AA35" s="13"/>
      <c r="AB35" s="13"/>
      <c r="AC35" s="13"/>
    </row>
    <row r="36" spans="1:29" s="5" customFormat="1" ht="12.75" customHeight="1" x14ac:dyDescent="0.2">
      <c r="A36" s="514" t="s">
        <v>24</v>
      </c>
      <c r="B36" s="425" t="s">
        <v>131</v>
      </c>
      <c r="C36" s="404" t="s">
        <v>21</v>
      </c>
      <c r="D36" s="400" t="s">
        <v>172</v>
      </c>
      <c r="E36" s="525">
        <v>60</v>
      </c>
      <c r="F36" s="320">
        <v>1</v>
      </c>
      <c r="G36" s="528"/>
      <c r="H36" s="531"/>
      <c r="I36" s="414"/>
      <c r="J36" s="414"/>
      <c r="K36" s="414"/>
      <c r="L36" s="422">
        <v>60</v>
      </c>
      <c r="M36" s="416"/>
      <c r="N36" s="519"/>
      <c r="O36" s="422"/>
      <c r="P36" s="422"/>
      <c r="Q36" s="492"/>
      <c r="R36" s="519"/>
      <c r="S36" s="422"/>
      <c r="T36" s="422"/>
      <c r="U36" s="492">
        <v>15</v>
      </c>
      <c r="V36" s="519"/>
      <c r="W36" s="422">
        <v>15</v>
      </c>
      <c r="X36" s="422"/>
      <c r="Y36" s="493">
        <v>30</v>
      </c>
      <c r="Z36" s="13"/>
      <c r="AA36" s="13"/>
      <c r="AB36" s="13"/>
      <c r="AC36" s="13"/>
    </row>
    <row r="37" spans="1:29" s="5" customFormat="1" ht="12.75" customHeight="1" x14ac:dyDescent="0.2">
      <c r="A37" s="515"/>
      <c r="B37" s="426"/>
      <c r="C37" s="428"/>
      <c r="D37" s="430"/>
      <c r="E37" s="526"/>
      <c r="F37" s="30">
        <v>2</v>
      </c>
      <c r="G37" s="529"/>
      <c r="H37" s="532"/>
      <c r="I37" s="534"/>
      <c r="J37" s="534"/>
      <c r="K37" s="534"/>
      <c r="L37" s="522"/>
      <c r="M37" s="540"/>
      <c r="N37" s="520"/>
      <c r="O37" s="522"/>
      <c r="P37" s="522"/>
      <c r="Q37" s="517"/>
      <c r="R37" s="520"/>
      <c r="S37" s="522"/>
      <c r="T37" s="522"/>
      <c r="U37" s="517"/>
      <c r="V37" s="520"/>
      <c r="W37" s="522"/>
      <c r="X37" s="522"/>
      <c r="Y37" s="544"/>
      <c r="Z37" s="13"/>
      <c r="AA37" s="13"/>
      <c r="AB37" s="13"/>
      <c r="AC37" s="13"/>
    </row>
    <row r="38" spans="1:29" s="5" customFormat="1" ht="11.25" customHeight="1" thickBot="1" x14ac:dyDescent="0.25">
      <c r="A38" s="516"/>
      <c r="B38" s="427"/>
      <c r="C38" s="429"/>
      <c r="D38" s="431"/>
      <c r="E38" s="527"/>
      <c r="F38" s="363">
        <v>5</v>
      </c>
      <c r="G38" s="530"/>
      <c r="H38" s="533"/>
      <c r="I38" s="535"/>
      <c r="J38" s="535"/>
      <c r="K38" s="535"/>
      <c r="L38" s="523"/>
      <c r="M38" s="541"/>
      <c r="N38" s="521"/>
      <c r="O38" s="523"/>
      <c r="P38" s="523"/>
      <c r="Q38" s="518"/>
      <c r="R38" s="521"/>
      <c r="S38" s="523"/>
      <c r="T38" s="523"/>
      <c r="U38" s="518"/>
      <c r="V38" s="521"/>
      <c r="W38" s="523"/>
      <c r="X38" s="523"/>
      <c r="Y38" s="545"/>
      <c r="Z38" s="13"/>
      <c r="AA38" s="13"/>
      <c r="AB38" s="13"/>
      <c r="AC38" s="13"/>
    </row>
    <row r="39" spans="1:29" s="35" customFormat="1" ht="12.75" customHeight="1" thickBot="1" x14ac:dyDescent="0.25">
      <c r="A39" s="194" t="s">
        <v>49</v>
      </c>
      <c r="B39" s="195" t="s">
        <v>185</v>
      </c>
      <c r="C39" s="172"/>
      <c r="D39" s="196" t="s">
        <v>29</v>
      </c>
      <c r="E39" s="197">
        <v>15</v>
      </c>
      <c r="F39" s="196">
        <v>2</v>
      </c>
      <c r="G39" s="197"/>
      <c r="H39" s="172"/>
      <c r="I39" s="172">
        <v>15</v>
      </c>
      <c r="J39" s="172"/>
      <c r="K39" s="172"/>
      <c r="L39" s="172"/>
      <c r="M39" s="196"/>
      <c r="N39" s="197"/>
      <c r="O39" s="172"/>
      <c r="P39" s="172"/>
      <c r="Q39" s="196">
        <v>15</v>
      </c>
      <c r="R39" s="197"/>
      <c r="S39" s="172"/>
      <c r="T39" s="172"/>
      <c r="U39" s="196"/>
      <c r="V39" s="197"/>
      <c r="W39" s="172"/>
      <c r="X39" s="172"/>
      <c r="Y39" s="172"/>
      <c r="Z39" s="33"/>
      <c r="AA39" s="33"/>
      <c r="AB39" s="33"/>
      <c r="AC39" s="33"/>
    </row>
    <row r="40" spans="1:29" s="35" customFormat="1" ht="27" customHeight="1" x14ac:dyDescent="0.2">
      <c r="A40" s="432" t="s">
        <v>180</v>
      </c>
      <c r="B40" s="435" t="s">
        <v>26</v>
      </c>
      <c r="C40" s="383" t="s">
        <v>0</v>
      </c>
      <c r="D40" s="394"/>
      <c r="E40" s="373" t="s">
        <v>18</v>
      </c>
      <c r="F40" s="376" t="s">
        <v>1</v>
      </c>
      <c r="G40" s="379" t="s">
        <v>2</v>
      </c>
      <c r="H40" s="380"/>
      <c r="I40" s="380"/>
      <c r="J40" s="380"/>
      <c r="K40" s="380"/>
      <c r="L40" s="380"/>
      <c r="M40" s="381"/>
      <c r="N40" s="382" t="s">
        <v>189</v>
      </c>
      <c r="O40" s="383"/>
      <c r="P40" s="383"/>
      <c r="Q40" s="394"/>
      <c r="R40" s="382" t="s">
        <v>191</v>
      </c>
      <c r="S40" s="383"/>
      <c r="T40" s="383"/>
      <c r="U40" s="394"/>
      <c r="V40" s="382" t="s">
        <v>192</v>
      </c>
      <c r="W40" s="383"/>
      <c r="X40" s="383"/>
      <c r="Y40" s="383"/>
      <c r="Z40" s="33"/>
      <c r="AA40" s="33"/>
      <c r="AB40" s="33"/>
      <c r="AC40" s="33"/>
    </row>
    <row r="41" spans="1:29" s="35" customFormat="1" ht="12.75" customHeight="1" x14ac:dyDescent="0.2">
      <c r="A41" s="433"/>
      <c r="B41" s="436"/>
      <c r="C41" s="384" t="s">
        <v>11</v>
      </c>
      <c r="D41" s="386" t="s">
        <v>10</v>
      </c>
      <c r="E41" s="374"/>
      <c r="F41" s="377"/>
      <c r="G41" s="388" t="s">
        <v>3</v>
      </c>
      <c r="H41" s="390" t="s">
        <v>4</v>
      </c>
      <c r="I41" s="390" t="s">
        <v>5</v>
      </c>
      <c r="J41" s="390"/>
      <c r="K41" s="390" t="s">
        <v>7</v>
      </c>
      <c r="L41" s="390" t="s">
        <v>8</v>
      </c>
      <c r="M41" s="392" t="s">
        <v>9</v>
      </c>
      <c r="N41" s="388" t="s">
        <v>12</v>
      </c>
      <c r="O41" s="390"/>
      <c r="P41" s="390" t="s">
        <v>13</v>
      </c>
      <c r="Q41" s="392"/>
      <c r="R41" s="388" t="s">
        <v>14</v>
      </c>
      <c r="S41" s="390"/>
      <c r="T41" s="390" t="s">
        <v>15</v>
      </c>
      <c r="U41" s="392"/>
      <c r="V41" s="388" t="s">
        <v>16</v>
      </c>
      <c r="W41" s="390"/>
      <c r="X41" s="390" t="s">
        <v>17</v>
      </c>
      <c r="Y41" s="390"/>
      <c r="Z41" s="33"/>
      <c r="AA41" s="33"/>
      <c r="AB41" s="33"/>
      <c r="AC41" s="33"/>
    </row>
    <row r="42" spans="1:29" s="35" customFormat="1" ht="11.25" customHeight="1" thickBot="1" x14ac:dyDescent="0.25">
      <c r="A42" s="434"/>
      <c r="B42" s="437"/>
      <c r="C42" s="385"/>
      <c r="D42" s="387"/>
      <c r="E42" s="375"/>
      <c r="F42" s="378"/>
      <c r="G42" s="389"/>
      <c r="H42" s="391"/>
      <c r="I42" s="254" t="s">
        <v>6</v>
      </c>
      <c r="J42" s="254" t="s">
        <v>3</v>
      </c>
      <c r="K42" s="391"/>
      <c r="L42" s="391"/>
      <c r="M42" s="393"/>
      <c r="N42" s="347" t="s">
        <v>19</v>
      </c>
      <c r="O42" s="254" t="s">
        <v>5</v>
      </c>
      <c r="P42" s="254" t="s">
        <v>19</v>
      </c>
      <c r="Q42" s="330" t="s">
        <v>5</v>
      </c>
      <c r="R42" s="347" t="s">
        <v>19</v>
      </c>
      <c r="S42" s="254" t="s">
        <v>5</v>
      </c>
      <c r="T42" s="254" t="s">
        <v>19</v>
      </c>
      <c r="U42" s="330" t="s">
        <v>5</v>
      </c>
      <c r="V42" s="347" t="s">
        <v>19</v>
      </c>
      <c r="W42" s="254" t="s">
        <v>5</v>
      </c>
      <c r="X42" s="254" t="s">
        <v>19</v>
      </c>
      <c r="Y42" s="254" t="s">
        <v>5</v>
      </c>
      <c r="Z42" s="33"/>
      <c r="AA42" s="33"/>
      <c r="AB42" s="33"/>
      <c r="AC42" s="33"/>
    </row>
    <row r="43" spans="1:29" s="35" customFormat="1" ht="12" thickBot="1" x14ac:dyDescent="0.25">
      <c r="A43" s="199" t="s">
        <v>132</v>
      </c>
      <c r="B43" s="168"/>
      <c r="C43" s="171"/>
      <c r="D43" s="170"/>
      <c r="E43" s="168">
        <f>SUM(E44:E46)</f>
        <v>60</v>
      </c>
      <c r="F43" s="170">
        <f>SUM(F44:F46)</f>
        <v>6</v>
      </c>
      <c r="G43" s="356">
        <f>SUM(G44:G46)</f>
        <v>40</v>
      </c>
      <c r="H43" s="200"/>
      <c r="I43" s="181">
        <f>SUM(I44:I46)</f>
        <v>20</v>
      </c>
      <c r="J43" s="181"/>
      <c r="K43" s="181"/>
      <c r="L43" s="181"/>
      <c r="M43" s="180"/>
      <c r="N43" s="201"/>
      <c r="O43" s="181"/>
      <c r="P43" s="181"/>
      <c r="Q43" s="182"/>
      <c r="R43" s="356">
        <f>SUM(R44:R46)</f>
        <v>40</v>
      </c>
      <c r="S43" s="181">
        <f>SUM(S44:S46)</f>
        <v>20</v>
      </c>
      <c r="T43" s="181"/>
      <c r="U43" s="182"/>
      <c r="V43" s="356"/>
      <c r="W43" s="181"/>
      <c r="X43" s="200"/>
      <c r="Y43" s="200"/>
      <c r="Z43" s="33"/>
      <c r="AA43" s="33"/>
      <c r="AB43" s="33"/>
      <c r="AC43" s="33"/>
    </row>
    <row r="44" spans="1:29" s="35" customFormat="1" x14ac:dyDescent="0.2">
      <c r="A44" s="352" t="s">
        <v>51</v>
      </c>
      <c r="B44" s="189"/>
      <c r="C44" s="265" t="s">
        <v>29</v>
      </c>
      <c r="D44" s="267"/>
      <c r="E44" s="189">
        <v>20</v>
      </c>
      <c r="F44" s="267">
        <v>2</v>
      </c>
      <c r="G44" s="353"/>
      <c r="H44" s="198"/>
      <c r="I44" s="322">
        <v>20</v>
      </c>
      <c r="J44" s="322"/>
      <c r="K44" s="322"/>
      <c r="L44" s="322"/>
      <c r="M44" s="331"/>
      <c r="N44" s="332"/>
      <c r="O44" s="252"/>
      <c r="P44" s="252"/>
      <c r="Q44" s="273"/>
      <c r="R44" s="332"/>
      <c r="S44" s="252">
        <v>20</v>
      </c>
      <c r="T44" s="252"/>
      <c r="U44" s="273"/>
      <c r="V44" s="332"/>
      <c r="W44" s="252"/>
      <c r="X44" s="281"/>
      <c r="Y44" s="281"/>
      <c r="Z44" s="33"/>
      <c r="AA44" s="33"/>
      <c r="AB44" s="33"/>
      <c r="AC44" s="33"/>
    </row>
    <row r="45" spans="1:29" s="35" customFormat="1" x14ac:dyDescent="0.2">
      <c r="A45" s="324" t="s">
        <v>52</v>
      </c>
      <c r="B45" s="326"/>
      <c r="C45" s="319" t="s">
        <v>29</v>
      </c>
      <c r="D45" s="320"/>
      <c r="E45" s="326">
        <v>20</v>
      </c>
      <c r="F45" s="320">
        <v>2</v>
      </c>
      <c r="G45" s="326">
        <v>20</v>
      </c>
      <c r="H45" s="2"/>
      <c r="I45" s="319"/>
      <c r="J45" s="319"/>
      <c r="K45" s="319"/>
      <c r="L45" s="319"/>
      <c r="M45" s="320"/>
      <c r="N45" s="268"/>
      <c r="O45" s="276"/>
      <c r="P45" s="276"/>
      <c r="Q45" s="274"/>
      <c r="R45" s="268">
        <v>20</v>
      </c>
      <c r="S45" s="276"/>
      <c r="T45" s="276"/>
      <c r="U45" s="274"/>
      <c r="V45" s="268"/>
      <c r="W45" s="276"/>
      <c r="X45" s="292"/>
      <c r="Y45" s="292"/>
      <c r="Z45" s="33"/>
      <c r="AA45" s="33"/>
      <c r="AB45" s="33"/>
      <c r="AC45" s="33"/>
    </row>
    <row r="46" spans="1:29" s="35" customFormat="1" ht="12" thickBot="1" x14ac:dyDescent="0.25">
      <c r="A46" s="54" t="s">
        <v>53</v>
      </c>
      <c r="B46" s="299"/>
      <c r="C46" s="318" t="s">
        <v>29</v>
      </c>
      <c r="D46" s="297"/>
      <c r="E46" s="299">
        <v>20</v>
      </c>
      <c r="F46" s="297">
        <v>2</v>
      </c>
      <c r="G46" s="299">
        <v>20</v>
      </c>
      <c r="H46" s="48"/>
      <c r="I46" s="48"/>
      <c r="J46" s="48"/>
      <c r="K46" s="48"/>
      <c r="L46" s="48"/>
      <c r="M46" s="59"/>
      <c r="N46" s="60"/>
      <c r="O46" s="48"/>
      <c r="P46" s="48"/>
      <c r="Q46" s="59"/>
      <c r="R46" s="299">
        <v>20</v>
      </c>
      <c r="S46" s="48"/>
      <c r="T46" s="318"/>
      <c r="U46" s="59"/>
      <c r="V46" s="60"/>
      <c r="W46" s="48"/>
      <c r="X46" s="48"/>
      <c r="Y46" s="48"/>
      <c r="Z46" s="33"/>
      <c r="AA46" s="33"/>
      <c r="AB46" s="33"/>
      <c r="AC46" s="33"/>
    </row>
    <row r="47" spans="1:29" s="35" customFormat="1" ht="12" thickBot="1" x14ac:dyDescent="0.25">
      <c r="A47" s="167" t="s">
        <v>137</v>
      </c>
      <c r="B47" s="168"/>
      <c r="C47" s="171"/>
      <c r="D47" s="170"/>
      <c r="E47" s="168">
        <f>SUM(E48:E50)</f>
        <v>90</v>
      </c>
      <c r="F47" s="170">
        <f>SUM(F48:F50)</f>
        <v>9</v>
      </c>
      <c r="G47" s="168">
        <f>SUM(G48:G50)</f>
        <v>90</v>
      </c>
      <c r="H47" s="202"/>
      <c r="I47" s="171"/>
      <c r="J47" s="171"/>
      <c r="K47" s="171"/>
      <c r="L47" s="171"/>
      <c r="M47" s="170"/>
      <c r="N47" s="168"/>
      <c r="O47" s="171"/>
      <c r="P47" s="171">
        <v>30</v>
      </c>
      <c r="Q47" s="170"/>
      <c r="R47" s="168">
        <f>SUM(R48:R50)</f>
        <v>60</v>
      </c>
      <c r="S47" s="171"/>
      <c r="T47" s="171"/>
      <c r="U47" s="170"/>
      <c r="V47" s="168"/>
      <c r="W47" s="171"/>
      <c r="X47" s="172"/>
      <c r="Y47" s="172"/>
      <c r="Z47" s="33"/>
      <c r="AA47" s="33"/>
      <c r="AB47" s="33"/>
      <c r="AC47" s="33"/>
    </row>
    <row r="48" spans="1:29" s="35" customFormat="1" x14ac:dyDescent="0.2">
      <c r="A48" s="352" t="s">
        <v>54</v>
      </c>
      <c r="B48" s="353"/>
      <c r="C48" s="322"/>
      <c r="D48" s="331" t="s">
        <v>20</v>
      </c>
      <c r="E48" s="353">
        <v>30</v>
      </c>
      <c r="F48" s="331">
        <v>3</v>
      </c>
      <c r="G48" s="353">
        <v>30</v>
      </c>
      <c r="H48" s="198"/>
      <c r="I48" s="322"/>
      <c r="J48" s="322"/>
      <c r="K48" s="322"/>
      <c r="L48" s="322"/>
      <c r="M48" s="331"/>
      <c r="N48" s="332"/>
      <c r="O48" s="252"/>
      <c r="P48" s="252">
        <v>30</v>
      </c>
      <c r="Q48" s="273"/>
      <c r="R48" s="332"/>
      <c r="S48" s="252"/>
      <c r="T48" s="252"/>
      <c r="U48" s="273"/>
      <c r="V48" s="332"/>
      <c r="W48" s="252"/>
      <c r="X48" s="281"/>
      <c r="Y48" s="281"/>
      <c r="Z48" s="33"/>
      <c r="AA48" s="33"/>
      <c r="AB48" s="33"/>
      <c r="AC48" s="33"/>
    </row>
    <row r="49" spans="1:29" s="35" customFormat="1" x14ac:dyDescent="0.2">
      <c r="A49" s="324" t="s">
        <v>55</v>
      </c>
      <c r="B49" s="326"/>
      <c r="C49" s="319" t="s">
        <v>29</v>
      </c>
      <c r="D49" s="320"/>
      <c r="E49" s="326">
        <v>30</v>
      </c>
      <c r="F49" s="320">
        <v>3</v>
      </c>
      <c r="G49" s="326">
        <v>30</v>
      </c>
      <c r="H49" s="2"/>
      <c r="I49" s="319"/>
      <c r="J49" s="319"/>
      <c r="K49" s="319"/>
      <c r="L49" s="319"/>
      <c r="M49" s="320"/>
      <c r="N49" s="268"/>
      <c r="O49" s="276"/>
      <c r="P49" s="276"/>
      <c r="Q49" s="274"/>
      <c r="R49" s="268">
        <v>30</v>
      </c>
      <c r="S49" s="276"/>
      <c r="T49" s="276"/>
      <c r="U49" s="274"/>
      <c r="V49" s="268"/>
      <c r="W49" s="276"/>
      <c r="X49" s="292"/>
      <c r="Y49" s="292"/>
      <c r="Z49" s="33"/>
      <c r="AA49" s="33"/>
      <c r="AB49" s="33"/>
      <c r="AC49" s="33"/>
    </row>
    <row r="50" spans="1:29" s="35" customFormat="1" ht="12" thickBot="1" x14ac:dyDescent="0.25">
      <c r="A50" s="325" t="s">
        <v>56</v>
      </c>
      <c r="B50" s="327"/>
      <c r="C50" s="321" t="s">
        <v>29</v>
      </c>
      <c r="D50" s="328"/>
      <c r="E50" s="327">
        <v>30</v>
      </c>
      <c r="F50" s="328">
        <v>3</v>
      </c>
      <c r="G50" s="327">
        <v>30</v>
      </c>
      <c r="H50" s="61"/>
      <c r="I50" s="321"/>
      <c r="J50" s="321"/>
      <c r="K50" s="321"/>
      <c r="L50" s="321"/>
      <c r="M50" s="328"/>
      <c r="N50" s="294"/>
      <c r="O50" s="291"/>
      <c r="P50" s="291"/>
      <c r="Q50" s="295"/>
      <c r="R50" s="294">
        <v>30</v>
      </c>
      <c r="S50" s="291"/>
      <c r="T50" s="291"/>
      <c r="U50" s="295"/>
      <c r="V50" s="294"/>
      <c r="W50" s="291"/>
      <c r="X50" s="293"/>
      <c r="Y50" s="293"/>
      <c r="Z50" s="33"/>
      <c r="AA50" s="33"/>
      <c r="AB50" s="33"/>
      <c r="AC50" s="33"/>
    </row>
    <row r="51" spans="1:29" s="35" customFormat="1" ht="12" thickBot="1" x14ac:dyDescent="0.25">
      <c r="A51" s="167" t="s">
        <v>159</v>
      </c>
      <c r="B51" s="168"/>
      <c r="C51" s="171"/>
      <c r="D51" s="170"/>
      <c r="E51" s="168">
        <f>SUM(E52:E56)</f>
        <v>110</v>
      </c>
      <c r="F51" s="170">
        <f>SUM(F52:F56)</f>
        <v>11</v>
      </c>
      <c r="G51" s="168">
        <f>SUM(G52:G56)</f>
        <v>20</v>
      </c>
      <c r="H51" s="202"/>
      <c r="I51" s="171">
        <f>SUM(I52:I56)</f>
        <v>90</v>
      </c>
      <c r="J51" s="171"/>
      <c r="K51" s="171"/>
      <c r="L51" s="171"/>
      <c r="M51" s="170"/>
      <c r="N51" s="168"/>
      <c r="O51" s="171"/>
      <c r="P51" s="171"/>
      <c r="Q51" s="170"/>
      <c r="R51" s="168"/>
      <c r="S51" s="171"/>
      <c r="T51" s="171"/>
      <c r="U51" s="170"/>
      <c r="V51" s="168"/>
      <c r="W51" s="171"/>
      <c r="X51" s="172">
        <f>SUM(X52:X56)</f>
        <v>20</v>
      </c>
      <c r="Y51" s="172">
        <f>SUM(Y52:Y56)</f>
        <v>90</v>
      </c>
      <c r="Z51" s="33"/>
      <c r="AA51" s="33"/>
      <c r="AB51" s="33"/>
      <c r="AC51" s="33"/>
    </row>
    <row r="52" spans="1:29" s="35" customFormat="1" x14ac:dyDescent="0.2">
      <c r="A52" s="510" t="s">
        <v>57</v>
      </c>
      <c r="B52" s="411"/>
      <c r="C52" s="413"/>
      <c r="D52" s="415" t="s">
        <v>30</v>
      </c>
      <c r="E52" s="411">
        <v>50</v>
      </c>
      <c r="F52" s="203">
        <v>2</v>
      </c>
      <c r="G52" s="411">
        <v>20</v>
      </c>
      <c r="H52" s="417"/>
      <c r="I52" s="413">
        <v>30</v>
      </c>
      <c r="J52" s="413"/>
      <c r="K52" s="413"/>
      <c r="L52" s="413"/>
      <c r="M52" s="415"/>
      <c r="N52" s="419"/>
      <c r="O52" s="421"/>
      <c r="P52" s="421"/>
      <c r="Q52" s="491"/>
      <c r="R52" s="419"/>
      <c r="S52" s="421"/>
      <c r="T52" s="421"/>
      <c r="U52" s="491"/>
      <c r="V52" s="419"/>
      <c r="W52" s="421"/>
      <c r="X52" s="423">
        <v>20</v>
      </c>
      <c r="Y52" s="423">
        <v>30</v>
      </c>
      <c r="Z52" s="33"/>
      <c r="AA52" s="33"/>
      <c r="AB52" s="33"/>
      <c r="AC52" s="33"/>
    </row>
    <row r="53" spans="1:29" s="35" customFormat="1" x14ac:dyDescent="0.2">
      <c r="A53" s="511"/>
      <c r="B53" s="475"/>
      <c r="C53" s="476"/>
      <c r="D53" s="477"/>
      <c r="E53" s="475"/>
      <c r="F53" s="331">
        <v>3</v>
      </c>
      <c r="G53" s="475"/>
      <c r="H53" s="478"/>
      <c r="I53" s="476"/>
      <c r="J53" s="476"/>
      <c r="K53" s="476"/>
      <c r="L53" s="476"/>
      <c r="M53" s="477"/>
      <c r="N53" s="508"/>
      <c r="O53" s="509"/>
      <c r="P53" s="509"/>
      <c r="Q53" s="513"/>
      <c r="R53" s="508"/>
      <c r="S53" s="509"/>
      <c r="T53" s="509"/>
      <c r="U53" s="513"/>
      <c r="V53" s="508"/>
      <c r="W53" s="509"/>
      <c r="X53" s="424"/>
      <c r="Y53" s="424"/>
      <c r="Z53" s="33"/>
      <c r="AA53" s="33"/>
      <c r="AB53" s="33"/>
      <c r="AC53" s="33"/>
    </row>
    <row r="54" spans="1:29" s="35" customFormat="1" x14ac:dyDescent="0.2">
      <c r="A54" s="324" t="s">
        <v>58</v>
      </c>
      <c r="B54" s="326"/>
      <c r="C54" s="319"/>
      <c r="D54" s="320" t="s">
        <v>29</v>
      </c>
      <c r="E54" s="326">
        <v>20</v>
      </c>
      <c r="F54" s="320">
        <v>2</v>
      </c>
      <c r="G54" s="326"/>
      <c r="H54" s="2"/>
      <c r="I54" s="319">
        <v>20</v>
      </c>
      <c r="J54" s="319"/>
      <c r="K54" s="319"/>
      <c r="L54" s="319"/>
      <c r="M54" s="320"/>
      <c r="N54" s="268"/>
      <c r="O54" s="276"/>
      <c r="P54" s="276"/>
      <c r="Q54" s="274"/>
      <c r="R54" s="268"/>
      <c r="S54" s="276"/>
      <c r="T54" s="276"/>
      <c r="U54" s="274"/>
      <c r="V54" s="268"/>
      <c r="W54" s="276"/>
      <c r="X54" s="292"/>
      <c r="Y54" s="292">
        <v>20</v>
      </c>
      <c r="Z54" s="33"/>
      <c r="AA54" s="33"/>
      <c r="AB54" s="33"/>
      <c r="AC54" s="33"/>
    </row>
    <row r="55" spans="1:29" s="35" customFormat="1" x14ac:dyDescent="0.2">
      <c r="A55" s="324" t="s">
        <v>59</v>
      </c>
      <c r="B55" s="326"/>
      <c r="C55" s="319"/>
      <c r="D55" s="320" t="s">
        <v>29</v>
      </c>
      <c r="E55" s="326">
        <v>20</v>
      </c>
      <c r="F55" s="320">
        <v>2</v>
      </c>
      <c r="G55" s="326"/>
      <c r="H55" s="2"/>
      <c r="I55" s="319">
        <v>20</v>
      </c>
      <c r="J55" s="319"/>
      <c r="K55" s="319"/>
      <c r="L55" s="319"/>
      <c r="M55" s="320"/>
      <c r="N55" s="268"/>
      <c r="O55" s="276"/>
      <c r="P55" s="276"/>
      <c r="Q55" s="274"/>
      <c r="R55" s="268"/>
      <c r="S55" s="276"/>
      <c r="T55" s="276"/>
      <c r="U55" s="274"/>
      <c r="V55" s="268"/>
      <c r="W55" s="276"/>
      <c r="X55" s="292"/>
      <c r="Y55" s="292">
        <v>20</v>
      </c>
      <c r="Z55" s="33"/>
      <c r="AA55" s="33"/>
      <c r="AB55" s="33"/>
      <c r="AC55" s="33"/>
    </row>
    <row r="56" spans="1:29" s="35" customFormat="1" ht="12" thickBot="1" x14ac:dyDescent="0.25">
      <c r="A56" s="325" t="s">
        <v>60</v>
      </c>
      <c r="B56" s="327"/>
      <c r="C56" s="321"/>
      <c r="D56" s="328" t="s">
        <v>29</v>
      </c>
      <c r="E56" s="327">
        <v>20</v>
      </c>
      <c r="F56" s="328">
        <v>2</v>
      </c>
      <c r="G56" s="327"/>
      <c r="H56" s="61"/>
      <c r="I56" s="321">
        <v>20</v>
      </c>
      <c r="J56" s="321"/>
      <c r="K56" s="321"/>
      <c r="L56" s="321"/>
      <c r="M56" s="328"/>
      <c r="N56" s="294"/>
      <c r="O56" s="291"/>
      <c r="P56" s="291"/>
      <c r="Q56" s="295"/>
      <c r="R56" s="294"/>
      <c r="S56" s="291"/>
      <c r="T56" s="291"/>
      <c r="U56" s="295"/>
      <c r="V56" s="294"/>
      <c r="W56" s="291"/>
      <c r="X56" s="293"/>
      <c r="Y56" s="293">
        <v>20</v>
      </c>
      <c r="Z56" s="33"/>
      <c r="AA56" s="33"/>
      <c r="AB56" s="33"/>
      <c r="AC56" s="33"/>
    </row>
    <row r="57" spans="1:29" s="35" customFormat="1" ht="12" thickBot="1" x14ac:dyDescent="0.25">
      <c r="A57" s="175" t="s">
        <v>157</v>
      </c>
      <c r="B57" s="176"/>
      <c r="C57" s="177"/>
      <c r="D57" s="178"/>
      <c r="E57" s="176">
        <f>SUM(E58:E59)</f>
        <v>30</v>
      </c>
      <c r="F57" s="178">
        <f>SUM(F58:F59)</f>
        <v>3</v>
      </c>
      <c r="G57" s="176">
        <f>SUM(G58:G59)</f>
        <v>15</v>
      </c>
      <c r="H57" s="204"/>
      <c r="I57" s="177">
        <f>SUM(I58:I59)</f>
        <v>15</v>
      </c>
      <c r="J57" s="177"/>
      <c r="K57" s="177"/>
      <c r="L57" s="177"/>
      <c r="M57" s="178"/>
      <c r="N57" s="356"/>
      <c r="O57" s="181"/>
      <c r="P57" s="181"/>
      <c r="Q57" s="182"/>
      <c r="R57" s="356"/>
      <c r="S57" s="181"/>
      <c r="T57" s="181"/>
      <c r="U57" s="182"/>
      <c r="V57" s="356">
        <f>SUM(V58:V59)</f>
        <v>15</v>
      </c>
      <c r="W57" s="181">
        <f>SUM(W58:W59)</f>
        <v>15</v>
      </c>
      <c r="X57" s="200"/>
      <c r="Y57" s="200"/>
      <c r="Z57" s="33"/>
      <c r="AA57" s="33"/>
      <c r="AB57" s="33"/>
      <c r="AC57" s="33"/>
    </row>
    <row r="58" spans="1:29" s="35" customFormat="1" x14ac:dyDescent="0.2">
      <c r="A58" s="510" t="s">
        <v>62</v>
      </c>
      <c r="B58" s="411"/>
      <c r="C58" s="413" t="s">
        <v>30</v>
      </c>
      <c r="D58" s="415"/>
      <c r="E58" s="411">
        <v>30</v>
      </c>
      <c r="F58" s="203">
        <v>1</v>
      </c>
      <c r="G58" s="411">
        <v>15</v>
      </c>
      <c r="H58" s="417"/>
      <c r="I58" s="413">
        <v>15</v>
      </c>
      <c r="J58" s="413"/>
      <c r="K58" s="413"/>
      <c r="L58" s="413"/>
      <c r="M58" s="415"/>
      <c r="N58" s="419"/>
      <c r="O58" s="421"/>
      <c r="P58" s="421"/>
      <c r="Q58" s="491"/>
      <c r="R58" s="419"/>
      <c r="S58" s="421"/>
      <c r="T58" s="421"/>
      <c r="U58" s="491"/>
      <c r="V58" s="419">
        <v>15</v>
      </c>
      <c r="W58" s="421">
        <v>15</v>
      </c>
      <c r="X58" s="423"/>
      <c r="Y58" s="423"/>
      <c r="Z58" s="33"/>
      <c r="AA58" s="33"/>
      <c r="AB58" s="33"/>
      <c r="AC58" s="33"/>
    </row>
    <row r="59" spans="1:29" s="35" customFormat="1" ht="12" thickBot="1" x14ac:dyDescent="0.25">
      <c r="A59" s="512"/>
      <c r="B59" s="495"/>
      <c r="C59" s="505"/>
      <c r="D59" s="494"/>
      <c r="E59" s="495"/>
      <c r="F59" s="340">
        <v>2</v>
      </c>
      <c r="G59" s="495"/>
      <c r="H59" s="504"/>
      <c r="I59" s="505"/>
      <c r="J59" s="505"/>
      <c r="K59" s="505"/>
      <c r="L59" s="505"/>
      <c r="M59" s="494"/>
      <c r="N59" s="496"/>
      <c r="O59" s="506"/>
      <c r="P59" s="506"/>
      <c r="Q59" s="543"/>
      <c r="R59" s="496"/>
      <c r="S59" s="506"/>
      <c r="T59" s="506"/>
      <c r="U59" s="543"/>
      <c r="V59" s="496"/>
      <c r="W59" s="506"/>
      <c r="X59" s="507"/>
      <c r="Y59" s="507"/>
      <c r="Z59" s="33"/>
      <c r="AA59" s="33"/>
      <c r="AB59" s="33"/>
      <c r="AC59" s="33"/>
    </row>
    <row r="60" spans="1:29" s="35" customFormat="1" ht="12" thickBot="1" x14ac:dyDescent="0.25">
      <c r="A60" s="242" t="s">
        <v>198</v>
      </c>
      <c r="B60" s="241"/>
      <c r="C60" s="243" t="s">
        <v>21</v>
      </c>
      <c r="D60" s="244"/>
      <c r="E60" s="245">
        <v>30</v>
      </c>
      <c r="F60" s="244">
        <v>2</v>
      </c>
      <c r="G60" s="245"/>
      <c r="H60" s="246"/>
      <c r="I60" s="243"/>
      <c r="J60" s="243"/>
      <c r="K60" s="243"/>
      <c r="L60" s="243"/>
      <c r="M60" s="244"/>
      <c r="N60" s="247"/>
      <c r="O60" s="248"/>
      <c r="P60" s="248"/>
      <c r="Q60" s="249"/>
      <c r="R60" s="247"/>
      <c r="S60" s="248"/>
      <c r="T60" s="248"/>
      <c r="U60" s="249"/>
      <c r="V60" s="247">
        <v>30</v>
      </c>
      <c r="W60" s="248"/>
      <c r="X60" s="250"/>
      <c r="Y60" s="250"/>
      <c r="Z60" s="33"/>
      <c r="AA60" s="33"/>
      <c r="AB60" s="33"/>
      <c r="AC60" s="33"/>
    </row>
    <row r="61" spans="1:29" s="35" customFormat="1" ht="19.5" customHeight="1" thickBot="1" x14ac:dyDescent="0.25">
      <c r="A61" s="242" t="s">
        <v>199</v>
      </c>
      <c r="B61" s="241"/>
      <c r="C61" s="243" t="s">
        <v>30</v>
      </c>
      <c r="D61" s="244" t="s">
        <v>30</v>
      </c>
      <c r="E61" s="245">
        <v>90</v>
      </c>
      <c r="F61" s="244" t="s">
        <v>200</v>
      </c>
      <c r="G61" s="245"/>
      <c r="H61" s="246"/>
      <c r="I61" s="243"/>
      <c r="J61" s="243"/>
      <c r="K61" s="243"/>
      <c r="L61" s="243"/>
      <c r="M61" s="244"/>
      <c r="N61" s="247"/>
      <c r="O61" s="248"/>
      <c r="P61" s="248"/>
      <c r="Q61" s="249"/>
      <c r="R61" s="247"/>
      <c r="S61" s="248"/>
      <c r="T61" s="248"/>
      <c r="U61" s="249"/>
      <c r="V61" s="247">
        <v>15</v>
      </c>
      <c r="W61" s="248">
        <v>30</v>
      </c>
      <c r="X61" s="250">
        <v>15</v>
      </c>
      <c r="Y61" s="250">
        <v>30</v>
      </c>
      <c r="Z61" s="33"/>
      <c r="AA61" s="33"/>
      <c r="AB61" s="33"/>
      <c r="AC61" s="33"/>
    </row>
    <row r="62" spans="1:29" s="35" customFormat="1" ht="12" thickBot="1" x14ac:dyDescent="0.25">
      <c r="A62" s="175" t="s">
        <v>79</v>
      </c>
      <c r="B62" s="176"/>
      <c r="C62" s="177"/>
      <c r="D62" s="178" t="s">
        <v>29</v>
      </c>
      <c r="E62" s="176">
        <v>15</v>
      </c>
      <c r="F62" s="178">
        <v>2</v>
      </c>
      <c r="G62" s="176"/>
      <c r="H62" s="211">
        <v>15</v>
      </c>
      <c r="I62" s="177"/>
      <c r="J62" s="177"/>
      <c r="K62" s="177"/>
      <c r="L62" s="177"/>
      <c r="M62" s="178"/>
      <c r="N62" s="356"/>
      <c r="O62" s="181"/>
      <c r="P62" s="181"/>
      <c r="Q62" s="182"/>
      <c r="R62" s="356"/>
      <c r="S62" s="181"/>
      <c r="T62" s="181">
        <v>15</v>
      </c>
      <c r="U62" s="182"/>
      <c r="V62" s="356"/>
      <c r="W62" s="181"/>
      <c r="X62" s="200"/>
      <c r="Y62" s="200"/>
      <c r="Z62" s="33"/>
      <c r="AA62" s="33"/>
      <c r="AB62" s="33"/>
      <c r="AC62" s="33"/>
    </row>
    <row r="63" spans="1:29" s="35" customFormat="1" x14ac:dyDescent="0.2">
      <c r="A63" s="370" t="s">
        <v>187</v>
      </c>
      <c r="B63" s="238" t="s">
        <v>82</v>
      </c>
      <c r="C63" s="239" t="s">
        <v>21</v>
      </c>
      <c r="D63" s="371"/>
      <c r="E63" s="238">
        <v>30</v>
      </c>
      <c r="F63" s="371">
        <v>2</v>
      </c>
      <c r="G63" s="238"/>
      <c r="H63" s="240"/>
      <c r="I63" s="239"/>
      <c r="J63" s="239"/>
      <c r="K63" s="239"/>
      <c r="L63" s="239"/>
      <c r="M63" s="371">
        <v>30</v>
      </c>
      <c r="N63" s="91"/>
      <c r="O63" s="92"/>
      <c r="P63" s="92"/>
      <c r="Q63" s="93"/>
      <c r="R63" s="91"/>
      <c r="S63" s="92">
        <v>30</v>
      </c>
      <c r="T63" s="92"/>
      <c r="U63" s="93"/>
      <c r="V63" s="91"/>
      <c r="W63" s="92"/>
      <c r="X63" s="122"/>
      <c r="Y63" s="122"/>
      <c r="Z63" s="33"/>
      <c r="AA63" s="33"/>
      <c r="AB63" s="33"/>
      <c r="AC63" s="33"/>
    </row>
    <row r="64" spans="1:29" s="35" customFormat="1" x14ac:dyDescent="0.2">
      <c r="A64" s="364" t="s">
        <v>188</v>
      </c>
      <c r="B64" s="365" t="s">
        <v>83</v>
      </c>
      <c r="C64" s="366" t="s">
        <v>21</v>
      </c>
      <c r="D64" s="367"/>
      <c r="E64" s="365">
        <v>50</v>
      </c>
      <c r="F64" s="367">
        <v>4</v>
      </c>
      <c r="G64" s="365"/>
      <c r="H64" s="368"/>
      <c r="I64" s="366"/>
      <c r="J64" s="366"/>
      <c r="K64" s="366"/>
      <c r="L64" s="366"/>
      <c r="M64" s="367">
        <v>50</v>
      </c>
      <c r="N64" s="154"/>
      <c r="O64" s="27"/>
      <c r="P64" s="27"/>
      <c r="Q64" s="28"/>
      <c r="R64" s="154"/>
      <c r="S64" s="27"/>
      <c r="T64" s="27"/>
      <c r="U64" s="28"/>
      <c r="V64" s="154"/>
      <c r="W64" s="27">
        <v>50</v>
      </c>
      <c r="X64" s="369"/>
      <c r="Y64" s="369"/>
      <c r="Z64" s="33"/>
      <c r="AA64" s="33"/>
      <c r="AB64" s="33"/>
      <c r="AC64" s="33"/>
    </row>
    <row r="65" spans="1:29" s="35" customFormat="1" ht="12" thickBot="1" x14ac:dyDescent="0.25">
      <c r="A65" s="62" t="s">
        <v>187</v>
      </c>
      <c r="B65" s="63" t="s">
        <v>83</v>
      </c>
      <c r="C65" s="64"/>
      <c r="D65" s="65" t="s">
        <v>21</v>
      </c>
      <c r="E65" s="63">
        <v>120</v>
      </c>
      <c r="F65" s="65">
        <v>8</v>
      </c>
      <c r="G65" s="63"/>
      <c r="H65" s="66"/>
      <c r="I65" s="64"/>
      <c r="J65" s="64"/>
      <c r="K65" s="64"/>
      <c r="L65" s="64"/>
      <c r="M65" s="65">
        <v>120</v>
      </c>
      <c r="N65" s="46"/>
      <c r="O65" s="45"/>
      <c r="P65" s="45"/>
      <c r="Q65" s="47"/>
      <c r="R65" s="46"/>
      <c r="S65" s="45"/>
      <c r="T65" s="45"/>
      <c r="U65" s="47"/>
      <c r="V65" s="46"/>
      <c r="W65" s="45"/>
      <c r="X65" s="67"/>
      <c r="Y65" s="67">
        <v>120</v>
      </c>
      <c r="Z65" s="33"/>
      <c r="AA65" s="33"/>
      <c r="AB65" s="33"/>
      <c r="AC65" s="33"/>
    </row>
    <row r="66" spans="1:29" s="35" customFormat="1" x14ac:dyDescent="0.2">
      <c r="A66" s="301" t="s">
        <v>196</v>
      </c>
      <c r="B66" s="125"/>
      <c r="C66" s="334"/>
      <c r="D66" s="126"/>
      <c r="E66" s="354">
        <f>SUM(E10,E16,E21,E25,E28,E34,E39,E43,E47,E51,E57,E60,E61,E62)</f>
        <v>1115</v>
      </c>
      <c r="F66" s="335"/>
      <c r="G66" s="354">
        <f>SUM(G10,G16,G21,G25,G34,G43,G47,G51,G57,G62)</f>
        <v>550</v>
      </c>
      <c r="H66" s="127"/>
      <c r="I66" s="334">
        <f>SUM(I10,I16,I21,I25,I28,I34,I39,I43,I47,I51,I57)</f>
        <v>195</v>
      </c>
      <c r="J66" s="334">
        <f>SUM(J10,J16,J21,J25,J28,J34,J39,J43,J51,J57)</f>
        <v>55</v>
      </c>
      <c r="K66" s="334">
        <f>SUM(K10,K16,K21,K25,K28,K34,K39,K43,K47,K51,K57)</f>
        <v>120</v>
      </c>
      <c r="L66" s="334">
        <f>SUM(L10,L16,L21,L25,L28,L34,L39,L43,L47,L51,L57)</f>
        <v>60</v>
      </c>
      <c r="M66" s="128"/>
      <c r="N66" s="499">
        <f>SUM(N10:O10,N16:O16,N21:O21,N25:O25,N28:O28,N34:O34,N39:O39, O63)</f>
        <v>300</v>
      </c>
      <c r="O66" s="497"/>
      <c r="P66" s="497">
        <f>SUM(P47:Q47,P10:Q10,P16:Q16,P21:Q21,P25:Q25,P28:Q28,P34:Q34,P39:Q39)</f>
        <v>300</v>
      </c>
      <c r="Q66" s="498"/>
      <c r="R66" s="499">
        <f>SUM(R34:S34,R43:S43,R47:S47,R51:S51,R57:S57,R62:S62)</f>
        <v>150</v>
      </c>
      <c r="S66" s="497"/>
      <c r="T66" s="497">
        <f>SUM(T16:U16,T34:U34,T43:U43,T47:U47,T51:U51,T57:U57,T62:U62)</f>
        <v>60</v>
      </c>
      <c r="U66" s="498"/>
      <c r="V66" s="499">
        <f>SUM(V34:W34,V43:W43,V47:W47,V51:W51,V57:W57,V60,V61,W61)</f>
        <v>120</v>
      </c>
      <c r="W66" s="497"/>
      <c r="X66" s="500">
        <f>SUM(X34:Y34,X43:Y43,X47:Y47,X51:Y51,X57:Y57,X61,Y61)</f>
        <v>185</v>
      </c>
      <c r="Y66" s="500"/>
      <c r="Z66" s="33"/>
      <c r="AA66" s="33"/>
      <c r="AB66" s="33"/>
      <c r="AC66" s="33"/>
    </row>
    <row r="67" spans="1:29" s="5" customFormat="1" x14ac:dyDescent="0.2">
      <c r="A67" s="129" t="s">
        <v>197</v>
      </c>
      <c r="B67" s="130"/>
      <c r="C67" s="131"/>
      <c r="D67" s="132"/>
      <c r="E67" s="290">
        <f>SUM(E63:E65)</f>
        <v>200</v>
      </c>
      <c r="F67" s="132"/>
      <c r="G67" s="133"/>
      <c r="H67" s="134"/>
      <c r="I67" s="134"/>
      <c r="J67" s="134"/>
      <c r="K67" s="134"/>
      <c r="L67" s="134"/>
      <c r="M67" s="329">
        <f>SUM(M63:M65)</f>
        <v>200</v>
      </c>
      <c r="N67" s="501"/>
      <c r="O67" s="388"/>
      <c r="P67" s="502"/>
      <c r="Q67" s="503"/>
      <c r="R67" s="501">
        <v>30</v>
      </c>
      <c r="S67" s="388"/>
      <c r="T67" s="502"/>
      <c r="U67" s="503"/>
      <c r="V67" s="501">
        <f>SUM(V64:W64)</f>
        <v>50</v>
      </c>
      <c r="W67" s="388"/>
      <c r="X67" s="502">
        <f>SUM(X65:Y65)</f>
        <v>120</v>
      </c>
      <c r="Y67" s="388"/>
      <c r="Z67" s="13"/>
      <c r="AA67" s="13"/>
      <c r="AB67" s="13"/>
      <c r="AC67" s="13"/>
    </row>
    <row r="68" spans="1:29" s="5" customFormat="1" ht="12.75" customHeight="1" x14ac:dyDescent="0.2">
      <c r="A68" s="302" t="s">
        <v>151</v>
      </c>
      <c r="B68" s="135"/>
      <c r="C68" s="288"/>
      <c r="D68" s="289"/>
      <c r="E68" s="272"/>
      <c r="F68" s="289">
        <f>SUM(F10,F16,F21,F25,F28,F34,F39,F43,F47,F51,F57,F62, F63,F64,F65,10)</f>
        <v>127</v>
      </c>
      <c r="G68" s="272"/>
      <c r="H68" s="134"/>
      <c r="I68" s="288"/>
      <c r="J68" s="288"/>
      <c r="K68" s="288"/>
      <c r="L68" s="288"/>
      <c r="M68" s="289"/>
      <c r="N68" s="439">
        <f>SUM(F11:F15,F17:F18,F29,F31,F33)</f>
        <v>30</v>
      </c>
      <c r="O68" s="444"/>
      <c r="P68" s="444">
        <f>SUM(F20,F22,F23,F24,F26,F27,F30,F32,F39,F48)</f>
        <v>30</v>
      </c>
      <c r="Q68" s="445"/>
      <c r="R68" s="439">
        <f>SUM(F35,F44:F46,F49:F50,F63)</f>
        <v>19</v>
      </c>
      <c r="S68" s="444"/>
      <c r="T68" s="444">
        <f>SUM(F19,F36,F62)</f>
        <v>5</v>
      </c>
      <c r="U68" s="445"/>
      <c r="V68" s="439">
        <f>SUM(F37,F58:F60,F64,4)</f>
        <v>15</v>
      </c>
      <c r="W68" s="444"/>
      <c r="X68" s="390">
        <f>SUM(F38,F52:F56,F65,4)</f>
        <v>28</v>
      </c>
      <c r="Y68" s="390"/>
      <c r="Z68" s="13"/>
      <c r="AA68" s="13"/>
      <c r="AB68" s="13"/>
      <c r="AC68" s="13"/>
    </row>
    <row r="69" spans="1:29" s="5" customFormat="1" ht="12.75" customHeight="1" x14ac:dyDescent="0.2">
      <c r="A69" s="302" t="s">
        <v>50</v>
      </c>
      <c r="B69" s="135"/>
      <c r="C69" s="288">
        <v>3</v>
      </c>
      <c r="D69" s="289">
        <v>3</v>
      </c>
      <c r="E69" s="272"/>
      <c r="F69" s="289"/>
      <c r="G69" s="272"/>
      <c r="H69" s="134"/>
      <c r="I69" s="288"/>
      <c r="J69" s="288"/>
      <c r="K69" s="288"/>
      <c r="L69" s="288"/>
      <c r="M69" s="289"/>
      <c r="N69" s="439">
        <v>2</v>
      </c>
      <c r="O69" s="444"/>
      <c r="P69" s="444">
        <v>2</v>
      </c>
      <c r="Q69" s="445"/>
      <c r="R69" s="439">
        <v>1</v>
      </c>
      <c r="S69" s="444"/>
      <c r="T69" s="444">
        <v>1</v>
      </c>
      <c r="U69" s="445"/>
      <c r="V69" s="439"/>
      <c r="W69" s="444"/>
      <c r="X69" s="390"/>
      <c r="Y69" s="390"/>
      <c r="Z69" s="13"/>
      <c r="AA69" s="13"/>
      <c r="AB69" s="13"/>
      <c r="AC69" s="13"/>
    </row>
    <row r="70" spans="1:29" s="5" customFormat="1" x14ac:dyDescent="0.2">
      <c r="A70" s="94"/>
      <c r="B70" s="95"/>
      <c r="C70" s="82"/>
      <c r="D70" s="82"/>
      <c r="E70" s="82"/>
      <c r="F70" s="82"/>
      <c r="G70" s="82"/>
      <c r="H70" s="96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97"/>
      <c r="Y70" s="97"/>
      <c r="Z70" s="13"/>
      <c r="AA70" s="13"/>
      <c r="AB70" s="13"/>
      <c r="AC70" s="13"/>
    </row>
    <row r="71" spans="1:29" s="5" customFormat="1" ht="18.75" customHeight="1" x14ac:dyDescent="0.2">
      <c r="A71" s="410" t="s">
        <v>181</v>
      </c>
      <c r="B71" s="410"/>
      <c r="C71" s="410"/>
      <c r="D71" s="410"/>
      <c r="E71" s="410"/>
      <c r="F71" s="410"/>
      <c r="G71" s="410"/>
      <c r="H71" s="410"/>
      <c r="I71" s="410"/>
      <c r="J71" s="410"/>
      <c r="K71" s="410"/>
      <c r="L71" s="410"/>
      <c r="M71" s="410"/>
      <c r="N71" s="410"/>
      <c r="O71" s="410"/>
      <c r="P71" s="410"/>
      <c r="Q71" s="410"/>
      <c r="R71" s="410"/>
      <c r="S71" s="410"/>
      <c r="T71" s="410"/>
      <c r="U71" s="410"/>
      <c r="V71" s="410"/>
      <c r="W71" s="410"/>
      <c r="X71" s="410"/>
      <c r="Y71" s="410"/>
      <c r="Z71" s="13"/>
      <c r="AA71" s="13"/>
      <c r="AB71" s="13"/>
      <c r="AC71" s="13"/>
    </row>
    <row r="72" spans="1:29" s="5" customFormat="1" ht="19.5" customHeight="1" x14ac:dyDescent="0.2">
      <c r="A72" s="409" t="s">
        <v>163</v>
      </c>
      <c r="B72" s="409"/>
      <c r="C72" s="409"/>
      <c r="D72" s="409"/>
      <c r="E72" s="409"/>
      <c r="F72" s="409"/>
      <c r="G72" s="409"/>
      <c r="H72" s="409"/>
      <c r="I72" s="409"/>
      <c r="J72" s="409"/>
      <c r="K72" s="409"/>
      <c r="L72" s="409"/>
      <c r="M72" s="409"/>
      <c r="N72" s="409"/>
      <c r="O72" s="409"/>
      <c r="P72" s="409"/>
      <c r="Q72" s="409"/>
      <c r="R72" s="409"/>
      <c r="S72" s="409"/>
      <c r="T72" s="409"/>
      <c r="U72" s="409"/>
      <c r="V72" s="409"/>
      <c r="W72" s="409"/>
      <c r="X72" s="409"/>
      <c r="Y72" s="409"/>
      <c r="Z72" s="13"/>
      <c r="AA72" s="13"/>
      <c r="AB72" s="13"/>
      <c r="AC72" s="13"/>
    </row>
    <row r="73" spans="1:29" s="1" customFormat="1" ht="24" customHeight="1" x14ac:dyDescent="0.2">
      <c r="A73" s="433" t="s">
        <v>167</v>
      </c>
      <c r="B73" s="548" t="s">
        <v>26</v>
      </c>
      <c r="C73" s="384" t="s">
        <v>0</v>
      </c>
      <c r="D73" s="386"/>
      <c r="E73" s="374" t="s">
        <v>18</v>
      </c>
      <c r="F73" s="377" t="s">
        <v>1</v>
      </c>
      <c r="G73" s="388" t="s">
        <v>2</v>
      </c>
      <c r="H73" s="390"/>
      <c r="I73" s="390"/>
      <c r="J73" s="390"/>
      <c r="K73" s="390"/>
      <c r="L73" s="390"/>
      <c r="M73" s="392"/>
      <c r="N73" s="447" t="s">
        <v>189</v>
      </c>
      <c r="O73" s="448"/>
      <c r="P73" s="448"/>
      <c r="Q73" s="449"/>
      <c r="R73" s="447" t="s">
        <v>191</v>
      </c>
      <c r="S73" s="448"/>
      <c r="T73" s="448"/>
      <c r="U73" s="449"/>
      <c r="V73" s="447" t="s">
        <v>192</v>
      </c>
      <c r="W73" s="448"/>
      <c r="X73" s="448"/>
      <c r="Y73" s="448"/>
      <c r="Z73" s="15"/>
      <c r="AA73" s="15"/>
      <c r="AB73" s="15"/>
      <c r="AC73" s="15"/>
    </row>
    <row r="74" spans="1:29" s="1" customFormat="1" ht="12" customHeight="1" x14ac:dyDescent="0.2">
      <c r="A74" s="433"/>
      <c r="B74" s="548"/>
      <c r="C74" s="384" t="s">
        <v>11</v>
      </c>
      <c r="D74" s="386" t="s">
        <v>10</v>
      </c>
      <c r="E74" s="374"/>
      <c r="F74" s="377"/>
      <c r="G74" s="388" t="s">
        <v>3</v>
      </c>
      <c r="H74" s="390" t="s">
        <v>4</v>
      </c>
      <c r="I74" s="390" t="s">
        <v>5</v>
      </c>
      <c r="J74" s="390"/>
      <c r="K74" s="390" t="s">
        <v>7</v>
      </c>
      <c r="L74" s="390" t="s">
        <v>8</v>
      </c>
      <c r="M74" s="392" t="s">
        <v>9</v>
      </c>
      <c r="N74" s="388" t="s">
        <v>12</v>
      </c>
      <c r="O74" s="390"/>
      <c r="P74" s="390" t="s">
        <v>13</v>
      </c>
      <c r="Q74" s="392"/>
      <c r="R74" s="388" t="s">
        <v>14</v>
      </c>
      <c r="S74" s="390"/>
      <c r="T74" s="390" t="s">
        <v>15</v>
      </c>
      <c r="U74" s="392"/>
      <c r="V74" s="388" t="s">
        <v>16</v>
      </c>
      <c r="W74" s="390"/>
      <c r="X74" s="390" t="s">
        <v>17</v>
      </c>
      <c r="Y74" s="390"/>
      <c r="Z74" s="15"/>
      <c r="AA74" s="15"/>
      <c r="AB74" s="15"/>
      <c r="AC74" s="15"/>
    </row>
    <row r="75" spans="1:29" s="1" customFormat="1" ht="13.5" customHeight="1" thickBot="1" x14ac:dyDescent="0.25">
      <c r="A75" s="434"/>
      <c r="B75" s="549"/>
      <c r="C75" s="385"/>
      <c r="D75" s="387"/>
      <c r="E75" s="375"/>
      <c r="F75" s="378"/>
      <c r="G75" s="389"/>
      <c r="H75" s="391"/>
      <c r="I75" s="254" t="s">
        <v>6</v>
      </c>
      <c r="J75" s="254" t="s">
        <v>3</v>
      </c>
      <c r="K75" s="391"/>
      <c r="L75" s="391"/>
      <c r="M75" s="393"/>
      <c r="N75" s="347" t="s">
        <v>19</v>
      </c>
      <c r="O75" s="254" t="s">
        <v>5</v>
      </c>
      <c r="P75" s="254" t="s">
        <v>19</v>
      </c>
      <c r="Q75" s="330" t="s">
        <v>5</v>
      </c>
      <c r="R75" s="347" t="s">
        <v>19</v>
      </c>
      <c r="S75" s="254" t="s">
        <v>5</v>
      </c>
      <c r="T75" s="254" t="s">
        <v>19</v>
      </c>
      <c r="U75" s="330" t="s">
        <v>5</v>
      </c>
      <c r="V75" s="347" t="s">
        <v>19</v>
      </c>
      <c r="W75" s="254" t="s">
        <v>5</v>
      </c>
      <c r="X75" s="254" t="s">
        <v>19</v>
      </c>
      <c r="Y75" s="254" t="s">
        <v>5</v>
      </c>
      <c r="Z75" s="15"/>
      <c r="AA75" s="15"/>
      <c r="AB75" s="15"/>
      <c r="AC75" s="15"/>
    </row>
    <row r="76" spans="1:29" ht="12" thickBot="1" x14ac:dyDescent="0.25">
      <c r="A76" s="199" t="s">
        <v>133</v>
      </c>
      <c r="B76" s="356"/>
      <c r="C76" s="181"/>
      <c r="D76" s="182"/>
      <c r="E76" s="356">
        <f>SUM(E77:E79)</f>
        <v>60</v>
      </c>
      <c r="F76" s="182">
        <f>SUM(F77:F79)</f>
        <v>6</v>
      </c>
      <c r="G76" s="356"/>
      <c r="H76" s="200"/>
      <c r="I76" s="181">
        <f>SUM(I77:I79)</f>
        <v>60</v>
      </c>
      <c r="J76" s="181"/>
      <c r="K76" s="181"/>
      <c r="L76" s="181"/>
      <c r="M76" s="213"/>
      <c r="N76" s="201"/>
      <c r="O76" s="181"/>
      <c r="P76" s="181"/>
      <c r="Q76" s="182"/>
      <c r="R76" s="356"/>
      <c r="S76" s="181">
        <f>SUM(S77:S80)</f>
        <v>20</v>
      </c>
      <c r="T76" s="181"/>
      <c r="U76" s="182">
        <f>U78+U79</f>
        <v>40</v>
      </c>
      <c r="V76" s="356"/>
      <c r="W76" s="181"/>
      <c r="X76" s="200"/>
      <c r="Y76" s="200"/>
    </row>
    <row r="77" spans="1:29" ht="13.5" customHeight="1" x14ac:dyDescent="0.2">
      <c r="A77" s="262" t="s">
        <v>134</v>
      </c>
      <c r="B77" s="332"/>
      <c r="C77" s="252" t="s">
        <v>29</v>
      </c>
      <c r="D77" s="273"/>
      <c r="E77" s="332">
        <v>20</v>
      </c>
      <c r="F77" s="273">
        <v>2</v>
      </c>
      <c r="G77" s="332"/>
      <c r="H77" s="214"/>
      <c r="I77" s="252">
        <v>20</v>
      </c>
      <c r="J77" s="252"/>
      <c r="K77" s="252"/>
      <c r="L77" s="252"/>
      <c r="M77" s="273"/>
      <c r="N77" s="332"/>
      <c r="O77" s="252"/>
      <c r="P77" s="252"/>
      <c r="Q77" s="273"/>
      <c r="R77" s="332"/>
      <c r="S77" s="252">
        <v>20</v>
      </c>
      <c r="T77" s="252"/>
      <c r="U77" s="273"/>
      <c r="V77" s="332"/>
      <c r="W77" s="252"/>
      <c r="X77" s="281"/>
      <c r="Y77" s="281"/>
    </row>
    <row r="78" spans="1:29" ht="11.25" customHeight="1" x14ac:dyDescent="0.2">
      <c r="A78" s="314" t="s">
        <v>135</v>
      </c>
      <c r="B78" s="268"/>
      <c r="C78" s="276"/>
      <c r="D78" s="274" t="s">
        <v>29</v>
      </c>
      <c r="E78" s="268">
        <v>20</v>
      </c>
      <c r="F78" s="274">
        <v>2</v>
      </c>
      <c r="G78" s="268"/>
      <c r="H78" s="215"/>
      <c r="I78" s="276">
        <v>20</v>
      </c>
      <c r="J78" s="276"/>
      <c r="K78" s="276"/>
      <c r="L78" s="276"/>
      <c r="M78" s="274"/>
      <c r="N78" s="268"/>
      <c r="O78" s="276"/>
      <c r="P78" s="276"/>
      <c r="Q78" s="274"/>
      <c r="R78" s="268"/>
      <c r="S78" s="276"/>
      <c r="T78" s="276"/>
      <c r="U78" s="274">
        <v>20</v>
      </c>
      <c r="V78" s="268"/>
      <c r="W78" s="276"/>
      <c r="X78" s="292"/>
      <c r="Y78" s="292"/>
    </row>
    <row r="79" spans="1:29" ht="12" thickBot="1" x14ac:dyDescent="0.25">
      <c r="A79" s="315" t="s">
        <v>136</v>
      </c>
      <c r="B79" s="294"/>
      <c r="C79" s="291"/>
      <c r="D79" s="295" t="s">
        <v>29</v>
      </c>
      <c r="E79" s="294">
        <v>20</v>
      </c>
      <c r="F79" s="295">
        <v>2</v>
      </c>
      <c r="G79" s="294"/>
      <c r="H79" s="216"/>
      <c r="I79" s="291">
        <v>20</v>
      </c>
      <c r="J79" s="291"/>
      <c r="K79" s="291"/>
      <c r="L79" s="291"/>
      <c r="M79" s="295"/>
      <c r="N79" s="294"/>
      <c r="O79" s="291"/>
      <c r="P79" s="291"/>
      <c r="Q79" s="295"/>
      <c r="R79" s="294"/>
      <c r="S79" s="291"/>
      <c r="T79" s="291"/>
      <c r="U79" s="295">
        <v>20</v>
      </c>
      <c r="V79" s="294"/>
      <c r="W79" s="291"/>
      <c r="X79" s="293"/>
      <c r="Y79" s="293"/>
    </row>
    <row r="80" spans="1:29" s="35" customFormat="1" ht="12" thickBot="1" x14ac:dyDescent="0.25">
      <c r="A80" s="199" t="s">
        <v>138</v>
      </c>
      <c r="B80" s="356"/>
      <c r="C80" s="181"/>
      <c r="D80" s="182"/>
      <c r="E80" s="356">
        <f>SUM(E81:E82)</f>
        <v>60</v>
      </c>
      <c r="F80" s="182">
        <f>SUM(F81:F82)</f>
        <v>6</v>
      </c>
      <c r="G80" s="356">
        <f>SUM(G81:G82)</f>
        <v>15</v>
      </c>
      <c r="H80" s="217"/>
      <c r="I80" s="181">
        <f>SUM(I81:I82)</f>
        <v>45</v>
      </c>
      <c r="J80" s="181"/>
      <c r="K80" s="181"/>
      <c r="L80" s="181"/>
      <c r="M80" s="182"/>
      <c r="N80" s="356"/>
      <c r="O80" s="181"/>
      <c r="P80" s="181"/>
      <c r="Q80" s="182"/>
      <c r="R80" s="356"/>
      <c r="S80" s="181"/>
      <c r="T80" s="181">
        <f>SUM(T81:T82)</f>
        <v>15</v>
      </c>
      <c r="U80" s="182">
        <f>SUM(U81:U82)</f>
        <v>45</v>
      </c>
      <c r="V80" s="356"/>
      <c r="W80" s="181"/>
      <c r="X80" s="200"/>
      <c r="Y80" s="200"/>
      <c r="Z80" s="33"/>
      <c r="AA80" s="33"/>
      <c r="AB80" s="33"/>
      <c r="AC80" s="33"/>
    </row>
    <row r="81" spans="1:29" s="35" customFormat="1" ht="12" customHeight="1" x14ac:dyDescent="0.2">
      <c r="A81" s="99" t="s">
        <v>139</v>
      </c>
      <c r="B81" s="411"/>
      <c r="C81" s="413"/>
      <c r="D81" s="415" t="s">
        <v>173</v>
      </c>
      <c r="E81" s="411">
        <v>60</v>
      </c>
      <c r="F81" s="203">
        <v>2</v>
      </c>
      <c r="G81" s="411">
        <v>15</v>
      </c>
      <c r="H81" s="417"/>
      <c r="I81" s="413">
        <v>45</v>
      </c>
      <c r="J81" s="413"/>
      <c r="K81" s="413"/>
      <c r="L81" s="413"/>
      <c r="M81" s="415"/>
      <c r="N81" s="419"/>
      <c r="O81" s="421"/>
      <c r="P81" s="421"/>
      <c r="Q81" s="491"/>
      <c r="R81" s="419"/>
      <c r="S81" s="421"/>
      <c r="T81" s="421">
        <v>15</v>
      </c>
      <c r="U81" s="491">
        <v>45</v>
      </c>
      <c r="V81" s="419"/>
      <c r="W81" s="421"/>
      <c r="X81" s="423"/>
      <c r="Y81" s="423"/>
      <c r="Z81" s="33"/>
      <c r="AA81" s="33"/>
      <c r="AB81" s="33"/>
      <c r="AC81" s="33"/>
    </row>
    <row r="82" spans="1:29" s="35" customFormat="1" ht="12" thickBot="1" x14ac:dyDescent="0.25">
      <c r="A82" s="99" t="s">
        <v>140</v>
      </c>
      <c r="B82" s="412"/>
      <c r="C82" s="414"/>
      <c r="D82" s="416"/>
      <c r="E82" s="412"/>
      <c r="F82" s="339">
        <v>4</v>
      </c>
      <c r="G82" s="412"/>
      <c r="H82" s="418"/>
      <c r="I82" s="414"/>
      <c r="J82" s="414"/>
      <c r="K82" s="414"/>
      <c r="L82" s="414"/>
      <c r="M82" s="416"/>
      <c r="N82" s="420"/>
      <c r="O82" s="422"/>
      <c r="P82" s="422"/>
      <c r="Q82" s="492"/>
      <c r="R82" s="420"/>
      <c r="S82" s="422"/>
      <c r="T82" s="422"/>
      <c r="U82" s="492"/>
      <c r="V82" s="420"/>
      <c r="W82" s="422"/>
      <c r="X82" s="493"/>
      <c r="Y82" s="493"/>
      <c r="Z82" s="33"/>
      <c r="AA82" s="33"/>
      <c r="AB82" s="33"/>
      <c r="AC82" s="33"/>
    </row>
    <row r="83" spans="1:29" s="35" customFormat="1" ht="12" thickBot="1" x14ac:dyDescent="0.25">
      <c r="A83" s="175" t="s">
        <v>164</v>
      </c>
      <c r="B83" s="208"/>
      <c r="C83" s="209"/>
      <c r="D83" s="210"/>
      <c r="E83" s="176">
        <f>SUM(E84)</f>
        <v>30</v>
      </c>
      <c r="F83" s="178">
        <f>SUM(F84)</f>
        <v>3</v>
      </c>
      <c r="G83" s="176"/>
      <c r="H83" s="211"/>
      <c r="I83" s="177">
        <f>SUM(I84)</f>
        <v>30</v>
      </c>
      <c r="J83" s="177"/>
      <c r="K83" s="177"/>
      <c r="L83" s="177"/>
      <c r="M83" s="178"/>
      <c r="N83" s="356"/>
      <c r="O83" s="181"/>
      <c r="P83" s="181"/>
      <c r="Q83" s="182"/>
      <c r="R83" s="356"/>
      <c r="S83" s="181"/>
      <c r="T83" s="181"/>
      <c r="U83" s="182">
        <f>+SUM(U84)</f>
        <v>30</v>
      </c>
      <c r="V83" s="356"/>
      <c r="W83" s="181"/>
      <c r="X83" s="212"/>
      <c r="Y83" s="212"/>
      <c r="Z83" s="33"/>
      <c r="AA83" s="33"/>
      <c r="AB83" s="33"/>
      <c r="AC83" s="33"/>
    </row>
    <row r="84" spans="1:29" s="35" customFormat="1" ht="12" thickBot="1" x14ac:dyDescent="0.25">
      <c r="A84" s="99" t="s">
        <v>61</v>
      </c>
      <c r="B84" s="100"/>
      <c r="C84" s="346"/>
      <c r="D84" s="339" t="s">
        <v>29</v>
      </c>
      <c r="E84" s="100">
        <v>30</v>
      </c>
      <c r="F84" s="339">
        <v>3</v>
      </c>
      <c r="G84" s="100"/>
      <c r="H84" s="101"/>
      <c r="I84" s="346">
        <v>30</v>
      </c>
      <c r="J84" s="346"/>
      <c r="K84" s="346"/>
      <c r="L84" s="346"/>
      <c r="M84" s="339"/>
      <c r="N84" s="102"/>
      <c r="O84" s="336"/>
      <c r="P84" s="336"/>
      <c r="Q84" s="341"/>
      <c r="R84" s="102"/>
      <c r="S84" s="336"/>
      <c r="T84" s="336"/>
      <c r="U84" s="341">
        <v>30</v>
      </c>
      <c r="V84" s="102"/>
      <c r="W84" s="336"/>
      <c r="X84" s="337"/>
      <c r="Y84" s="337"/>
      <c r="Z84" s="33"/>
      <c r="AA84" s="33"/>
      <c r="AB84" s="33"/>
      <c r="AC84" s="33"/>
    </row>
    <row r="85" spans="1:29" s="3" customFormat="1" ht="12" customHeight="1" thickBot="1" x14ac:dyDescent="0.25">
      <c r="A85" s="175" t="s">
        <v>63</v>
      </c>
      <c r="B85" s="176"/>
      <c r="C85" s="177"/>
      <c r="D85" s="178"/>
      <c r="E85" s="176">
        <f>SUM(E86:E89)</f>
        <v>100</v>
      </c>
      <c r="F85" s="178">
        <f>SUM(F86:F89)</f>
        <v>8</v>
      </c>
      <c r="G85" s="176"/>
      <c r="H85" s="204"/>
      <c r="I85" s="177"/>
      <c r="J85" s="177">
        <f>SUM(J86:J89)</f>
        <v>100</v>
      </c>
      <c r="K85" s="177"/>
      <c r="L85" s="177"/>
      <c r="M85" s="178"/>
      <c r="N85" s="356"/>
      <c r="O85" s="181"/>
      <c r="P85" s="181"/>
      <c r="Q85" s="182"/>
      <c r="R85" s="356"/>
      <c r="S85" s="181">
        <f>SUM(S86:S89)</f>
        <v>50</v>
      </c>
      <c r="T85" s="181"/>
      <c r="U85" s="182">
        <f>SUM(U86:U89)</f>
        <v>50</v>
      </c>
      <c r="V85" s="356"/>
      <c r="W85" s="181"/>
      <c r="X85" s="200"/>
      <c r="Y85" s="200"/>
      <c r="Z85" s="18"/>
      <c r="AA85" s="18"/>
      <c r="AB85" s="18"/>
      <c r="AC85" s="18"/>
    </row>
    <row r="86" spans="1:29" s="3" customFormat="1" x14ac:dyDescent="0.2">
      <c r="A86" s="352" t="s">
        <v>64</v>
      </c>
      <c r="B86" s="353"/>
      <c r="C86" s="322" t="s">
        <v>29</v>
      </c>
      <c r="D86" s="331"/>
      <c r="E86" s="353">
        <v>25</v>
      </c>
      <c r="F86" s="331">
        <v>2</v>
      </c>
      <c r="G86" s="353"/>
      <c r="H86" s="198"/>
      <c r="I86" s="322"/>
      <c r="J86" s="322">
        <v>25</v>
      </c>
      <c r="K86" s="322"/>
      <c r="L86" s="322"/>
      <c r="M86" s="331"/>
      <c r="N86" s="332"/>
      <c r="O86" s="252"/>
      <c r="P86" s="252"/>
      <c r="Q86" s="273"/>
      <c r="R86" s="332"/>
      <c r="S86" s="252">
        <v>25</v>
      </c>
      <c r="T86" s="252"/>
      <c r="U86" s="273"/>
      <c r="V86" s="332"/>
      <c r="W86" s="252"/>
      <c r="X86" s="281"/>
      <c r="Y86" s="281"/>
      <c r="Z86" s="18"/>
      <c r="AA86" s="18"/>
      <c r="AB86" s="18"/>
      <c r="AC86" s="18"/>
    </row>
    <row r="87" spans="1:29" s="3" customFormat="1" x14ac:dyDescent="0.2">
      <c r="A87" s="352" t="s">
        <v>66</v>
      </c>
      <c r="B87" s="353"/>
      <c r="C87" s="322" t="s">
        <v>29</v>
      </c>
      <c r="D87" s="331"/>
      <c r="E87" s="353">
        <v>25</v>
      </c>
      <c r="F87" s="331">
        <v>2</v>
      </c>
      <c r="G87" s="353"/>
      <c r="H87" s="198"/>
      <c r="I87" s="322"/>
      <c r="J87" s="322">
        <v>25</v>
      </c>
      <c r="K87" s="322"/>
      <c r="L87" s="322"/>
      <c r="M87" s="331"/>
      <c r="N87" s="332"/>
      <c r="O87" s="252"/>
      <c r="P87" s="252"/>
      <c r="Q87" s="273"/>
      <c r="R87" s="332"/>
      <c r="S87" s="252">
        <v>25</v>
      </c>
      <c r="T87" s="252"/>
      <c r="U87" s="273"/>
      <c r="V87" s="332"/>
      <c r="W87" s="252"/>
      <c r="X87" s="281"/>
      <c r="Y87" s="281"/>
      <c r="Z87" s="18"/>
      <c r="AA87" s="18"/>
      <c r="AB87" s="18"/>
      <c r="AC87" s="18"/>
    </row>
    <row r="88" spans="1:29" s="3" customFormat="1" x14ac:dyDescent="0.2">
      <c r="A88" s="324" t="s">
        <v>65</v>
      </c>
      <c r="B88" s="326"/>
      <c r="C88" s="319"/>
      <c r="D88" s="320" t="s">
        <v>29</v>
      </c>
      <c r="E88" s="326">
        <v>25</v>
      </c>
      <c r="F88" s="320">
        <v>2</v>
      </c>
      <c r="G88" s="326"/>
      <c r="H88" s="2"/>
      <c r="I88" s="319"/>
      <c r="J88" s="319">
        <v>25</v>
      </c>
      <c r="K88" s="319"/>
      <c r="L88" s="319"/>
      <c r="M88" s="320"/>
      <c r="N88" s="268"/>
      <c r="O88" s="276"/>
      <c r="P88" s="276"/>
      <c r="Q88" s="274"/>
      <c r="R88" s="268"/>
      <c r="S88" s="276"/>
      <c r="T88" s="276"/>
      <c r="U88" s="274">
        <v>25</v>
      </c>
      <c r="V88" s="268"/>
      <c r="W88" s="276"/>
      <c r="X88" s="292"/>
      <c r="Y88" s="292"/>
      <c r="Z88" s="18"/>
      <c r="AA88" s="18"/>
      <c r="AB88" s="18"/>
      <c r="AC88" s="18"/>
    </row>
    <row r="89" spans="1:29" s="3" customFormat="1" ht="12" thickBot="1" x14ac:dyDescent="0.25">
      <c r="A89" s="325" t="s">
        <v>67</v>
      </c>
      <c r="B89" s="327"/>
      <c r="C89" s="321"/>
      <c r="D89" s="328" t="s">
        <v>29</v>
      </c>
      <c r="E89" s="327">
        <v>25</v>
      </c>
      <c r="F89" s="328">
        <v>2</v>
      </c>
      <c r="G89" s="327"/>
      <c r="H89" s="61"/>
      <c r="I89" s="321"/>
      <c r="J89" s="321">
        <v>25</v>
      </c>
      <c r="K89" s="321"/>
      <c r="L89" s="321"/>
      <c r="M89" s="328"/>
      <c r="N89" s="294"/>
      <c r="O89" s="291"/>
      <c r="P89" s="291"/>
      <c r="Q89" s="295"/>
      <c r="R89" s="294"/>
      <c r="S89" s="291"/>
      <c r="T89" s="291"/>
      <c r="U89" s="295">
        <v>25</v>
      </c>
      <c r="V89" s="294"/>
      <c r="W89" s="291"/>
      <c r="X89" s="293"/>
      <c r="Y89" s="293"/>
      <c r="Z89" s="18"/>
      <c r="AA89" s="18"/>
      <c r="AB89" s="18"/>
      <c r="AC89" s="18"/>
    </row>
    <row r="90" spans="1:29" s="3" customFormat="1" ht="12" customHeight="1" thickBot="1" x14ac:dyDescent="0.25">
      <c r="A90" s="175" t="s">
        <v>68</v>
      </c>
      <c r="B90" s="176"/>
      <c r="C90" s="177"/>
      <c r="D90" s="178"/>
      <c r="E90" s="176">
        <f>SUM(E91:E94)</f>
        <v>90</v>
      </c>
      <c r="F90" s="178">
        <f>SUM(F91:F94)</f>
        <v>8</v>
      </c>
      <c r="G90" s="176">
        <f>SUM(G91:G94)</f>
        <v>45</v>
      </c>
      <c r="H90" s="204"/>
      <c r="I90" s="177">
        <f>SUM(I91:I94)</f>
        <v>45</v>
      </c>
      <c r="J90" s="177"/>
      <c r="K90" s="177"/>
      <c r="L90" s="177"/>
      <c r="M90" s="178"/>
      <c r="N90" s="356"/>
      <c r="O90" s="181"/>
      <c r="P90" s="181"/>
      <c r="Q90" s="182"/>
      <c r="R90" s="356">
        <f>SUM(R91:R94)</f>
        <v>30</v>
      </c>
      <c r="S90" s="181">
        <f>SUM(S91:S94)</f>
        <v>30</v>
      </c>
      <c r="T90" s="181">
        <f>SUM(T91:T94)</f>
        <v>15</v>
      </c>
      <c r="U90" s="182">
        <f>SUM(U91:U94)</f>
        <v>15</v>
      </c>
      <c r="V90" s="356"/>
      <c r="W90" s="181"/>
      <c r="X90" s="200"/>
      <c r="Y90" s="200"/>
      <c r="Z90" s="18"/>
      <c r="AA90" s="18"/>
      <c r="AB90" s="18"/>
      <c r="AC90" s="18"/>
    </row>
    <row r="91" spans="1:29" s="3" customFormat="1" x14ac:dyDescent="0.2">
      <c r="A91" s="510" t="s">
        <v>69</v>
      </c>
      <c r="B91" s="411"/>
      <c r="C91" s="413" t="s">
        <v>30</v>
      </c>
      <c r="D91" s="415"/>
      <c r="E91" s="411">
        <v>60</v>
      </c>
      <c r="F91" s="203">
        <v>2</v>
      </c>
      <c r="G91" s="411">
        <v>30</v>
      </c>
      <c r="H91" s="417"/>
      <c r="I91" s="413">
        <v>30</v>
      </c>
      <c r="J91" s="413"/>
      <c r="K91" s="413"/>
      <c r="L91" s="413"/>
      <c r="M91" s="415"/>
      <c r="N91" s="419"/>
      <c r="O91" s="421"/>
      <c r="P91" s="421"/>
      <c r="Q91" s="491"/>
      <c r="R91" s="419">
        <v>30</v>
      </c>
      <c r="S91" s="421">
        <v>30</v>
      </c>
      <c r="T91" s="421"/>
      <c r="U91" s="491"/>
      <c r="V91" s="419"/>
      <c r="W91" s="421"/>
      <c r="X91" s="423"/>
      <c r="Y91" s="423"/>
      <c r="Z91" s="18"/>
      <c r="AA91" s="18"/>
      <c r="AB91" s="18"/>
      <c r="AC91" s="18"/>
    </row>
    <row r="92" spans="1:29" s="3" customFormat="1" x14ac:dyDescent="0.2">
      <c r="A92" s="511"/>
      <c r="B92" s="475"/>
      <c r="C92" s="476"/>
      <c r="D92" s="477"/>
      <c r="E92" s="475"/>
      <c r="F92" s="331">
        <v>3</v>
      </c>
      <c r="G92" s="475"/>
      <c r="H92" s="478"/>
      <c r="I92" s="476"/>
      <c r="J92" s="476"/>
      <c r="K92" s="476"/>
      <c r="L92" s="476"/>
      <c r="M92" s="477"/>
      <c r="N92" s="508"/>
      <c r="O92" s="509"/>
      <c r="P92" s="509"/>
      <c r="Q92" s="513"/>
      <c r="R92" s="508"/>
      <c r="S92" s="509"/>
      <c r="T92" s="509"/>
      <c r="U92" s="513"/>
      <c r="V92" s="508"/>
      <c r="W92" s="509"/>
      <c r="X92" s="424"/>
      <c r="Y92" s="424"/>
      <c r="Z92" s="18"/>
      <c r="AA92" s="18"/>
      <c r="AB92" s="18"/>
      <c r="AC92" s="18"/>
    </row>
    <row r="93" spans="1:29" s="3" customFormat="1" ht="10.5" customHeight="1" x14ac:dyDescent="0.2">
      <c r="A93" s="511" t="s">
        <v>70</v>
      </c>
      <c r="B93" s="475"/>
      <c r="C93" s="476"/>
      <c r="D93" s="477" t="s">
        <v>30</v>
      </c>
      <c r="E93" s="475">
        <v>30</v>
      </c>
      <c r="F93" s="29">
        <v>1</v>
      </c>
      <c r="G93" s="475">
        <v>15</v>
      </c>
      <c r="H93" s="478"/>
      <c r="I93" s="476">
        <v>15</v>
      </c>
      <c r="J93" s="476"/>
      <c r="K93" s="476"/>
      <c r="L93" s="476"/>
      <c r="M93" s="477"/>
      <c r="N93" s="508"/>
      <c r="O93" s="509"/>
      <c r="P93" s="509"/>
      <c r="Q93" s="513"/>
      <c r="R93" s="508"/>
      <c r="S93" s="509"/>
      <c r="T93" s="509">
        <v>15</v>
      </c>
      <c r="U93" s="513">
        <v>15</v>
      </c>
      <c r="V93" s="508"/>
      <c r="W93" s="509"/>
      <c r="X93" s="424"/>
      <c r="Y93" s="424"/>
      <c r="Z93" s="18"/>
      <c r="AA93" s="18"/>
      <c r="AB93" s="18"/>
      <c r="AC93" s="18"/>
    </row>
    <row r="94" spans="1:29" s="3" customFormat="1" ht="11.25" customHeight="1" thickBot="1" x14ac:dyDescent="0.25">
      <c r="A94" s="512"/>
      <c r="B94" s="495"/>
      <c r="C94" s="505"/>
      <c r="D94" s="494"/>
      <c r="E94" s="495"/>
      <c r="F94" s="340">
        <v>2</v>
      </c>
      <c r="G94" s="495"/>
      <c r="H94" s="504"/>
      <c r="I94" s="505"/>
      <c r="J94" s="505"/>
      <c r="K94" s="505"/>
      <c r="L94" s="505"/>
      <c r="M94" s="494"/>
      <c r="N94" s="496"/>
      <c r="O94" s="506"/>
      <c r="P94" s="506"/>
      <c r="Q94" s="543"/>
      <c r="R94" s="496"/>
      <c r="S94" s="506"/>
      <c r="T94" s="506"/>
      <c r="U94" s="543"/>
      <c r="V94" s="496"/>
      <c r="W94" s="506"/>
      <c r="X94" s="507"/>
      <c r="Y94" s="507"/>
      <c r="Z94" s="18"/>
      <c r="AA94" s="18"/>
      <c r="AB94" s="18"/>
      <c r="AC94" s="18"/>
    </row>
    <row r="95" spans="1:29" s="3" customFormat="1" ht="12" thickBot="1" x14ac:dyDescent="0.25">
      <c r="A95" s="175" t="s">
        <v>71</v>
      </c>
      <c r="B95" s="176"/>
      <c r="C95" s="177"/>
      <c r="D95" s="178"/>
      <c r="E95" s="176">
        <f>SUM(E96:E99)</f>
        <v>100</v>
      </c>
      <c r="F95" s="178">
        <f>SUM(F96:F99)</f>
        <v>10</v>
      </c>
      <c r="G95" s="176">
        <f>SUM(G96:G99)</f>
        <v>40</v>
      </c>
      <c r="H95" s="204"/>
      <c r="I95" s="177">
        <f>SUM(I96:I99)</f>
        <v>60</v>
      </c>
      <c r="J95" s="177"/>
      <c r="K95" s="177"/>
      <c r="L95" s="177"/>
      <c r="M95" s="178"/>
      <c r="N95" s="356"/>
      <c r="O95" s="181"/>
      <c r="P95" s="181"/>
      <c r="Q95" s="182"/>
      <c r="R95" s="356"/>
      <c r="S95" s="181"/>
      <c r="T95" s="181"/>
      <c r="U95" s="182"/>
      <c r="V95" s="356">
        <f>SUM(V96:V99)</f>
        <v>40</v>
      </c>
      <c r="W95" s="181">
        <f>SUM(W96:W99)</f>
        <v>60</v>
      </c>
      <c r="X95" s="200"/>
      <c r="Y95" s="200"/>
      <c r="Z95" s="18"/>
      <c r="AA95" s="18"/>
      <c r="AB95" s="18"/>
      <c r="AC95" s="18"/>
    </row>
    <row r="96" spans="1:29" s="3" customFormat="1" x14ac:dyDescent="0.2">
      <c r="A96" s="352" t="s">
        <v>80</v>
      </c>
      <c r="B96" s="353"/>
      <c r="C96" s="322" t="s">
        <v>29</v>
      </c>
      <c r="D96" s="331"/>
      <c r="E96" s="353">
        <v>20</v>
      </c>
      <c r="F96" s="331">
        <v>2</v>
      </c>
      <c r="G96" s="353">
        <v>20</v>
      </c>
      <c r="H96" s="198"/>
      <c r="I96" s="322"/>
      <c r="J96" s="322"/>
      <c r="K96" s="322"/>
      <c r="L96" s="322"/>
      <c r="M96" s="331"/>
      <c r="N96" s="332"/>
      <c r="O96" s="252"/>
      <c r="P96" s="252"/>
      <c r="Q96" s="273"/>
      <c r="R96" s="332"/>
      <c r="S96" s="252"/>
      <c r="T96" s="252"/>
      <c r="U96" s="273"/>
      <c r="V96" s="332">
        <v>20</v>
      </c>
      <c r="W96" s="252"/>
      <c r="X96" s="281"/>
      <c r="Y96" s="281"/>
      <c r="Z96" s="18"/>
      <c r="AA96" s="18"/>
      <c r="AB96" s="18"/>
      <c r="AC96" s="18"/>
    </row>
    <row r="97" spans="1:29" s="3" customFormat="1" x14ac:dyDescent="0.2">
      <c r="A97" s="324" t="s">
        <v>72</v>
      </c>
      <c r="B97" s="326"/>
      <c r="C97" s="319" t="s">
        <v>29</v>
      </c>
      <c r="D97" s="320"/>
      <c r="E97" s="326">
        <v>20</v>
      </c>
      <c r="F97" s="320">
        <v>2</v>
      </c>
      <c r="G97" s="326">
        <v>20</v>
      </c>
      <c r="H97" s="2"/>
      <c r="I97" s="319"/>
      <c r="J97" s="319"/>
      <c r="K97" s="319"/>
      <c r="L97" s="319"/>
      <c r="M97" s="320"/>
      <c r="N97" s="268"/>
      <c r="O97" s="276"/>
      <c r="P97" s="276"/>
      <c r="Q97" s="274"/>
      <c r="R97" s="268"/>
      <c r="S97" s="276"/>
      <c r="T97" s="276"/>
      <c r="U97" s="274"/>
      <c r="V97" s="268">
        <v>20</v>
      </c>
      <c r="W97" s="276"/>
      <c r="X97" s="292"/>
      <c r="Y97" s="292"/>
      <c r="Z97" s="18"/>
      <c r="AA97" s="18"/>
      <c r="AB97" s="18"/>
      <c r="AC97" s="18"/>
    </row>
    <row r="98" spans="1:29" s="3" customFormat="1" x14ac:dyDescent="0.2">
      <c r="A98" s="324" t="s">
        <v>73</v>
      </c>
      <c r="B98" s="326"/>
      <c r="C98" s="319" t="s">
        <v>29</v>
      </c>
      <c r="D98" s="320"/>
      <c r="E98" s="326">
        <v>30</v>
      </c>
      <c r="F98" s="320">
        <v>3</v>
      </c>
      <c r="G98" s="326"/>
      <c r="H98" s="2"/>
      <c r="I98" s="319">
        <v>30</v>
      </c>
      <c r="J98" s="319"/>
      <c r="K98" s="319"/>
      <c r="L98" s="319"/>
      <c r="M98" s="320"/>
      <c r="N98" s="268"/>
      <c r="O98" s="276"/>
      <c r="P98" s="276"/>
      <c r="Q98" s="274"/>
      <c r="R98" s="268"/>
      <c r="S98" s="276"/>
      <c r="T98" s="276"/>
      <c r="U98" s="274"/>
      <c r="V98" s="268"/>
      <c r="W98" s="276">
        <v>30</v>
      </c>
      <c r="X98" s="292"/>
      <c r="Y98" s="292"/>
      <c r="Z98" s="18"/>
      <c r="AA98" s="18"/>
      <c r="AB98" s="18"/>
      <c r="AC98" s="18"/>
    </row>
    <row r="99" spans="1:29" s="3" customFormat="1" ht="13.5" customHeight="1" thickBot="1" x14ac:dyDescent="0.25">
      <c r="A99" s="325" t="s">
        <v>74</v>
      </c>
      <c r="B99" s="327"/>
      <c r="C99" s="321" t="s">
        <v>29</v>
      </c>
      <c r="D99" s="328"/>
      <c r="E99" s="327">
        <v>30</v>
      </c>
      <c r="F99" s="328">
        <v>3</v>
      </c>
      <c r="G99" s="327"/>
      <c r="H99" s="61"/>
      <c r="I99" s="321">
        <v>30</v>
      </c>
      <c r="J99" s="321"/>
      <c r="K99" s="321"/>
      <c r="L99" s="321"/>
      <c r="M99" s="328"/>
      <c r="N99" s="294"/>
      <c r="O99" s="291"/>
      <c r="P99" s="291"/>
      <c r="Q99" s="295"/>
      <c r="R99" s="294"/>
      <c r="S99" s="291"/>
      <c r="T99" s="291"/>
      <c r="U99" s="295"/>
      <c r="V99" s="294"/>
      <c r="W99" s="291">
        <v>30</v>
      </c>
      <c r="X99" s="293"/>
      <c r="Y99" s="293"/>
      <c r="Z99" s="18"/>
      <c r="AA99" s="18"/>
      <c r="AB99" s="18"/>
      <c r="AC99" s="18"/>
    </row>
    <row r="100" spans="1:29" s="3" customFormat="1" ht="22.5" customHeight="1" thickBot="1" x14ac:dyDescent="0.25">
      <c r="A100" s="175" t="s">
        <v>81</v>
      </c>
      <c r="B100" s="176"/>
      <c r="C100" s="177"/>
      <c r="D100" s="178"/>
      <c r="E100" s="176">
        <f>SUM(E101:E105)</f>
        <v>95</v>
      </c>
      <c r="F100" s="178">
        <f>SUM(F101:F105)</f>
        <v>12</v>
      </c>
      <c r="G100" s="176">
        <f>SUM(G101:G105)</f>
        <v>45</v>
      </c>
      <c r="H100" s="204"/>
      <c r="I100" s="177">
        <f>SUM(I101:I105)</f>
        <v>50</v>
      </c>
      <c r="J100" s="177"/>
      <c r="K100" s="177"/>
      <c r="L100" s="177"/>
      <c r="M100" s="178"/>
      <c r="N100" s="356"/>
      <c r="O100" s="181"/>
      <c r="P100" s="181"/>
      <c r="Q100" s="182"/>
      <c r="R100" s="356"/>
      <c r="S100" s="181"/>
      <c r="T100" s="181">
        <f>SUM(T101:T105)</f>
        <v>30</v>
      </c>
      <c r="U100" s="182">
        <f>SUM(U101:U105)</f>
        <v>20</v>
      </c>
      <c r="V100" s="356">
        <f>SUM(V101:V105)</f>
        <v>15</v>
      </c>
      <c r="W100" s="181">
        <f>SUM(W101:W105)</f>
        <v>15</v>
      </c>
      <c r="X100" s="200"/>
      <c r="Y100" s="200">
        <f>SUM(Y101:Y105)</f>
        <v>15</v>
      </c>
      <c r="Z100" s="18"/>
      <c r="AA100" s="18"/>
      <c r="AB100" s="18"/>
      <c r="AC100" s="18"/>
    </row>
    <row r="101" spans="1:29" s="3" customFormat="1" x14ac:dyDescent="0.2">
      <c r="A101" s="352" t="s">
        <v>75</v>
      </c>
      <c r="B101" s="353"/>
      <c r="C101" s="322"/>
      <c r="D101" s="331" t="s">
        <v>20</v>
      </c>
      <c r="E101" s="353">
        <v>30</v>
      </c>
      <c r="F101" s="331">
        <v>3</v>
      </c>
      <c r="G101" s="353">
        <v>30</v>
      </c>
      <c r="H101" s="198"/>
      <c r="I101" s="322"/>
      <c r="J101" s="322"/>
      <c r="K101" s="322"/>
      <c r="L101" s="322"/>
      <c r="M101" s="331"/>
      <c r="N101" s="332"/>
      <c r="O101" s="252"/>
      <c r="P101" s="252"/>
      <c r="Q101" s="273"/>
      <c r="R101" s="332"/>
      <c r="S101" s="252"/>
      <c r="T101" s="252">
        <v>30</v>
      </c>
      <c r="U101" s="273"/>
      <c r="V101" s="332"/>
      <c r="W101" s="252"/>
      <c r="X101" s="281"/>
      <c r="Y101" s="281"/>
      <c r="Z101" s="18"/>
      <c r="AA101" s="18"/>
      <c r="AB101" s="18"/>
      <c r="AC101" s="18"/>
    </row>
    <row r="102" spans="1:29" s="3" customFormat="1" x14ac:dyDescent="0.2">
      <c r="A102" s="474" t="s">
        <v>76</v>
      </c>
      <c r="B102" s="475"/>
      <c r="C102" s="476" t="s">
        <v>30</v>
      </c>
      <c r="D102" s="477"/>
      <c r="E102" s="475">
        <v>30</v>
      </c>
      <c r="F102" s="29">
        <v>2</v>
      </c>
      <c r="G102" s="475">
        <v>15</v>
      </c>
      <c r="H102" s="478"/>
      <c r="I102" s="476">
        <v>15</v>
      </c>
      <c r="J102" s="476"/>
      <c r="K102" s="476"/>
      <c r="L102" s="476"/>
      <c r="M102" s="477"/>
      <c r="N102" s="508"/>
      <c r="O102" s="509"/>
      <c r="P102" s="509"/>
      <c r="Q102" s="513"/>
      <c r="R102" s="508"/>
      <c r="S102" s="509"/>
      <c r="T102" s="509"/>
      <c r="U102" s="513"/>
      <c r="V102" s="508">
        <v>15</v>
      </c>
      <c r="W102" s="509">
        <v>15</v>
      </c>
      <c r="X102" s="424"/>
      <c r="Y102" s="424"/>
      <c r="Z102" s="18"/>
      <c r="AA102" s="18"/>
      <c r="AB102" s="18"/>
      <c r="AC102" s="18"/>
    </row>
    <row r="103" spans="1:29" s="3" customFormat="1" ht="10.5" customHeight="1" x14ac:dyDescent="0.2">
      <c r="A103" s="474"/>
      <c r="B103" s="475"/>
      <c r="C103" s="476"/>
      <c r="D103" s="477"/>
      <c r="E103" s="475"/>
      <c r="F103" s="331">
        <v>3</v>
      </c>
      <c r="G103" s="475"/>
      <c r="H103" s="478"/>
      <c r="I103" s="476"/>
      <c r="J103" s="476"/>
      <c r="K103" s="476"/>
      <c r="L103" s="476"/>
      <c r="M103" s="477"/>
      <c r="N103" s="508"/>
      <c r="O103" s="509"/>
      <c r="P103" s="509"/>
      <c r="Q103" s="513"/>
      <c r="R103" s="508"/>
      <c r="S103" s="509"/>
      <c r="T103" s="509"/>
      <c r="U103" s="513"/>
      <c r="V103" s="508"/>
      <c r="W103" s="509"/>
      <c r="X103" s="424"/>
      <c r="Y103" s="424"/>
      <c r="Z103" s="18"/>
      <c r="AA103" s="18"/>
      <c r="AB103" s="18"/>
      <c r="AC103" s="18"/>
    </row>
    <row r="104" spans="1:29" s="3" customFormat="1" ht="21.75" customHeight="1" x14ac:dyDescent="0.2">
      <c r="A104" s="324" t="s">
        <v>77</v>
      </c>
      <c r="B104" s="326"/>
      <c r="C104" s="319"/>
      <c r="D104" s="320" t="s">
        <v>29</v>
      </c>
      <c r="E104" s="326">
        <v>20</v>
      </c>
      <c r="F104" s="320">
        <v>2</v>
      </c>
      <c r="G104" s="326"/>
      <c r="H104" s="2"/>
      <c r="I104" s="319">
        <v>20</v>
      </c>
      <c r="J104" s="319"/>
      <c r="K104" s="319"/>
      <c r="L104" s="319"/>
      <c r="M104" s="320"/>
      <c r="N104" s="268"/>
      <c r="O104" s="276"/>
      <c r="P104" s="276"/>
      <c r="Q104" s="274"/>
      <c r="R104" s="268"/>
      <c r="S104" s="276"/>
      <c r="T104" s="276"/>
      <c r="U104" s="274">
        <v>20</v>
      </c>
      <c r="V104" s="268"/>
      <c r="W104" s="276"/>
      <c r="X104" s="292"/>
      <c r="Y104" s="292"/>
      <c r="Z104" s="18"/>
      <c r="AA104" s="18"/>
      <c r="AB104" s="18"/>
      <c r="AC104" s="18"/>
    </row>
    <row r="105" spans="1:29" s="3" customFormat="1" ht="14.25" customHeight="1" thickBot="1" x14ac:dyDescent="0.25">
      <c r="A105" s="55" t="s">
        <v>78</v>
      </c>
      <c r="B105" s="359"/>
      <c r="C105" s="345"/>
      <c r="D105" s="338" t="s">
        <v>29</v>
      </c>
      <c r="E105" s="359">
        <v>15</v>
      </c>
      <c r="F105" s="338">
        <v>2</v>
      </c>
      <c r="G105" s="359"/>
      <c r="H105" s="157"/>
      <c r="I105" s="345">
        <v>15</v>
      </c>
      <c r="J105" s="345"/>
      <c r="K105" s="345"/>
      <c r="L105" s="345"/>
      <c r="M105" s="338"/>
      <c r="N105" s="268"/>
      <c r="O105" s="276"/>
      <c r="P105" s="276"/>
      <c r="Q105" s="274"/>
      <c r="R105" s="333"/>
      <c r="S105" s="251"/>
      <c r="T105" s="251"/>
      <c r="U105" s="284"/>
      <c r="V105" s="333"/>
      <c r="W105" s="251"/>
      <c r="X105" s="280"/>
      <c r="Y105" s="280">
        <v>15</v>
      </c>
      <c r="Z105" s="18"/>
      <c r="AA105" s="18"/>
      <c r="AB105" s="18"/>
      <c r="AC105" s="18"/>
    </row>
    <row r="106" spans="1:29" s="3" customFormat="1" ht="14.25" customHeight="1" x14ac:dyDescent="0.2">
      <c r="A106" s="158" t="s">
        <v>141</v>
      </c>
      <c r="B106" s="253"/>
      <c r="C106" s="279"/>
      <c r="D106" s="357"/>
      <c r="E106" s="253">
        <f>SUM(E76,E80,E83,E85,E90,E95,E100)</f>
        <v>535</v>
      </c>
      <c r="F106" s="357"/>
      <c r="G106" s="253">
        <f>SUM(G76,G80,G83,G85,G90,G95,G100)</f>
        <v>145</v>
      </c>
      <c r="H106" s="159"/>
      <c r="I106" s="279">
        <f>SUM(I76,I80,I83,I85,I90,I95,I100)</f>
        <v>290</v>
      </c>
      <c r="J106" s="279">
        <f>SUM(J76,J83,J85,J90,J95,J100)</f>
        <v>100</v>
      </c>
      <c r="K106" s="279"/>
      <c r="L106" s="279"/>
      <c r="M106" s="357"/>
      <c r="N106" s="464"/>
      <c r="O106" s="465"/>
      <c r="P106" s="456"/>
      <c r="Q106" s="457"/>
      <c r="R106" s="482">
        <f>SUM(R76:S76,R80:S80,R85:S85,R90:S90,R95:S95,R100:S100)</f>
        <v>130</v>
      </c>
      <c r="S106" s="483"/>
      <c r="T106" s="483">
        <f>SUM(T76:U76,T80:U80,T83:U83,T85:U85,T90:U90,T95:U95,T100:U100)</f>
        <v>260</v>
      </c>
      <c r="U106" s="484"/>
      <c r="V106" s="465">
        <f>SUM(V76:W76,V80:W80,V83:W83,V90:W90,V95:W95,V100:W100)</f>
        <v>130</v>
      </c>
      <c r="W106" s="483"/>
      <c r="X106" s="380">
        <f>SUM(X76:Y76,X80:Y80,X85:Y85,X90:Y90,X95:Y95,X100:Y100)</f>
        <v>15</v>
      </c>
      <c r="Y106" s="380"/>
      <c r="Z106" s="18"/>
      <c r="AA106" s="18"/>
      <c r="AB106" s="18"/>
      <c r="AC106" s="18"/>
    </row>
    <row r="107" spans="1:29" s="3" customFormat="1" ht="14.25" customHeight="1" thickBot="1" x14ac:dyDescent="0.25">
      <c r="A107" s="218" t="s">
        <v>142</v>
      </c>
      <c r="B107" s="277"/>
      <c r="C107" s="278"/>
      <c r="D107" s="285"/>
      <c r="E107" s="277"/>
      <c r="F107" s="285">
        <f>SUM(F76,F80,F83,F85,F90,F95,F100)</f>
        <v>53</v>
      </c>
      <c r="G107" s="277"/>
      <c r="H107" s="219"/>
      <c r="I107" s="278"/>
      <c r="J107" s="278"/>
      <c r="K107" s="278"/>
      <c r="L107" s="278"/>
      <c r="M107" s="285"/>
      <c r="N107" s="587"/>
      <c r="O107" s="488"/>
      <c r="P107" s="486"/>
      <c r="Q107" s="487"/>
      <c r="R107" s="488">
        <f>SUM(F77,F86:F87,F91:F92)</f>
        <v>11</v>
      </c>
      <c r="S107" s="489"/>
      <c r="T107" s="489">
        <f>SUM(F78,F79,F81:F82,F84,F88,F89,F93:F94,F101,F104)</f>
        <v>25</v>
      </c>
      <c r="U107" s="547"/>
      <c r="V107" s="488">
        <f>SUM(F96:F99,F102:F103)</f>
        <v>15</v>
      </c>
      <c r="W107" s="489"/>
      <c r="X107" s="490">
        <f>SUM(F104)</f>
        <v>2</v>
      </c>
      <c r="Y107" s="490"/>
      <c r="Z107" s="18"/>
      <c r="AA107" s="18"/>
      <c r="AB107" s="18"/>
      <c r="AC107" s="18"/>
    </row>
    <row r="108" spans="1:29" s="3" customFormat="1" ht="14.25" customHeight="1" thickBot="1" x14ac:dyDescent="0.25">
      <c r="A108" s="479"/>
      <c r="B108" s="480"/>
      <c r="C108" s="480"/>
      <c r="D108" s="480"/>
      <c r="E108" s="480"/>
      <c r="F108" s="480"/>
      <c r="G108" s="480"/>
      <c r="H108" s="480"/>
      <c r="I108" s="480"/>
      <c r="J108" s="480"/>
      <c r="K108" s="480"/>
      <c r="L108" s="480"/>
      <c r="M108" s="480"/>
      <c r="N108" s="480"/>
      <c r="O108" s="480"/>
      <c r="P108" s="480"/>
      <c r="Q108" s="480"/>
      <c r="R108" s="480"/>
      <c r="S108" s="480"/>
      <c r="T108" s="480"/>
      <c r="U108" s="480"/>
      <c r="V108" s="480"/>
      <c r="W108" s="480"/>
      <c r="X108" s="480"/>
      <c r="Y108" s="481"/>
      <c r="Z108" s="18"/>
      <c r="AA108" s="18"/>
      <c r="AB108" s="18"/>
      <c r="AC108" s="18"/>
    </row>
    <row r="109" spans="1:29" s="3" customFormat="1" ht="14.25" customHeight="1" x14ac:dyDescent="0.2">
      <c r="A109" s="220" t="s">
        <v>194</v>
      </c>
      <c r="B109" s="221"/>
      <c r="C109" s="222"/>
      <c r="D109" s="220"/>
      <c r="E109" s="255">
        <f>SUM(E66,E106)</f>
        <v>1650</v>
      </c>
      <c r="F109" s="259"/>
      <c r="G109" s="255"/>
      <c r="H109" s="256"/>
      <c r="I109" s="256"/>
      <c r="J109" s="256"/>
      <c r="K109" s="256"/>
      <c r="L109" s="256"/>
      <c r="M109" s="259"/>
      <c r="N109" s="472">
        <f>SUM(N66)</f>
        <v>300</v>
      </c>
      <c r="O109" s="473"/>
      <c r="P109" s="473">
        <f>SUM(P66)</f>
        <v>300</v>
      </c>
      <c r="Q109" s="485"/>
      <c r="R109" s="472">
        <f>SUM(R66+R106)</f>
        <v>280</v>
      </c>
      <c r="S109" s="473"/>
      <c r="T109" s="473">
        <f>SUM(T66,T106)</f>
        <v>320</v>
      </c>
      <c r="U109" s="485"/>
      <c r="V109" s="472">
        <f>SUM(V66+V106)</f>
        <v>250</v>
      </c>
      <c r="W109" s="473"/>
      <c r="X109" s="473">
        <f>SUM(X66,X106)</f>
        <v>200</v>
      </c>
      <c r="Y109" s="473"/>
      <c r="Z109" s="18"/>
      <c r="AA109" s="18"/>
      <c r="AB109" s="18"/>
      <c r="AC109" s="18"/>
    </row>
    <row r="110" spans="1:29" s="3" customFormat="1" ht="14.25" customHeight="1" x14ac:dyDescent="0.2">
      <c r="A110" s="138" t="s">
        <v>195</v>
      </c>
      <c r="B110" s="139"/>
      <c r="C110" s="140"/>
      <c r="D110" s="138"/>
      <c r="E110" s="354">
        <v>200</v>
      </c>
      <c r="F110" s="335"/>
      <c r="G110" s="354"/>
      <c r="H110" s="334"/>
      <c r="I110" s="334"/>
      <c r="J110" s="334"/>
      <c r="K110" s="334"/>
      <c r="L110" s="334"/>
      <c r="M110" s="335"/>
      <c r="N110" s="438"/>
      <c r="O110" s="439"/>
      <c r="P110" s="440"/>
      <c r="Q110" s="441"/>
      <c r="R110" s="438">
        <v>30</v>
      </c>
      <c r="S110" s="439"/>
      <c r="T110" s="440"/>
      <c r="U110" s="441"/>
      <c r="V110" s="438">
        <v>50</v>
      </c>
      <c r="W110" s="439"/>
      <c r="X110" s="440">
        <v>120</v>
      </c>
      <c r="Y110" s="439"/>
      <c r="Z110" s="18"/>
      <c r="AA110" s="18"/>
      <c r="AB110" s="18"/>
      <c r="AC110" s="18"/>
    </row>
    <row r="111" spans="1:29" s="3" customFormat="1" ht="14.25" customHeight="1" thickBot="1" x14ac:dyDescent="0.25">
      <c r="A111" s="141" t="s">
        <v>154</v>
      </c>
      <c r="B111" s="142"/>
      <c r="C111" s="143"/>
      <c r="D111" s="141"/>
      <c r="E111" s="257"/>
      <c r="F111" s="260">
        <f>SUM(F68,F107)</f>
        <v>180</v>
      </c>
      <c r="G111" s="257"/>
      <c r="H111" s="144"/>
      <c r="I111" s="258"/>
      <c r="J111" s="258"/>
      <c r="K111" s="258"/>
      <c r="L111" s="258"/>
      <c r="M111" s="260"/>
      <c r="N111" s="405">
        <f>SUM(N68)</f>
        <v>30</v>
      </c>
      <c r="O111" s="406"/>
      <c r="P111" s="406">
        <f>SUM(P68)</f>
        <v>30</v>
      </c>
      <c r="Q111" s="446"/>
      <c r="R111" s="405">
        <f>SUM(R68+R107)</f>
        <v>30</v>
      </c>
      <c r="S111" s="406"/>
      <c r="T111" s="406">
        <f>SUM(T68+T107)</f>
        <v>30</v>
      </c>
      <c r="U111" s="446"/>
      <c r="V111" s="405">
        <f>SUM(V68+V107)</f>
        <v>30</v>
      </c>
      <c r="W111" s="406"/>
      <c r="X111" s="391">
        <f>SUM(X68+X107)</f>
        <v>30</v>
      </c>
      <c r="Y111" s="391"/>
      <c r="Z111" s="18"/>
      <c r="AA111" s="18"/>
      <c r="AB111" s="18"/>
      <c r="AC111" s="18"/>
    </row>
    <row r="112" spans="1:29" s="3" customFormat="1" ht="14.25" customHeight="1" x14ac:dyDescent="0.2">
      <c r="A112" s="88" t="s">
        <v>175</v>
      </c>
      <c r="B112" s="85"/>
      <c r="C112" s="86"/>
      <c r="D112" s="87"/>
      <c r="E112" s="269"/>
      <c r="F112" s="77">
        <v>23</v>
      </c>
      <c r="G112" s="269"/>
      <c r="H112" s="80"/>
      <c r="I112" s="81"/>
      <c r="J112" s="81"/>
      <c r="K112" s="81"/>
      <c r="L112" s="81"/>
      <c r="M112" s="77"/>
      <c r="N112" s="397"/>
      <c r="O112" s="398"/>
      <c r="P112" s="466"/>
      <c r="Q112" s="467"/>
      <c r="R112" s="397"/>
      <c r="S112" s="398"/>
      <c r="T112" s="466"/>
      <c r="U112" s="467"/>
      <c r="V112" s="397"/>
      <c r="W112" s="398"/>
      <c r="X112" s="395"/>
      <c r="Y112" s="396"/>
      <c r="Z112" s="18"/>
      <c r="AA112" s="18"/>
      <c r="AB112" s="18"/>
      <c r="AC112" s="18"/>
    </row>
    <row r="113" spans="1:29" s="3" customFormat="1" ht="14.25" customHeight="1" x14ac:dyDescent="0.2">
      <c r="A113" s="84" t="s">
        <v>153</v>
      </c>
      <c r="B113" s="78"/>
      <c r="C113" s="83"/>
      <c r="D113" s="84"/>
      <c r="E113" s="271"/>
      <c r="F113" s="75">
        <f>SUM(F107)</f>
        <v>53</v>
      </c>
      <c r="G113" s="271"/>
      <c r="H113" s="76"/>
      <c r="I113" s="74"/>
      <c r="J113" s="74"/>
      <c r="K113" s="74"/>
      <c r="L113" s="74"/>
      <c r="M113" s="75"/>
      <c r="N113" s="462"/>
      <c r="O113" s="463"/>
      <c r="P113" s="468"/>
      <c r="Q113" s="469"/>
      <c r="R113" s="462"/>
      <c r="S113" s="463"/>
      <c r="T113" s="468"/>
      <c r="U113" s="469"/>
      <c r="V113" s="462"/>
      <c r="W113" s="463"/>
      <c r="X113" s="560"/>
      <c r="Y113" s="561"/>
      <c r="Z113" s="18"/>
      <c r="AA113" s="18"/>
      <c r="AB113" s="18"/>
      <c r="AC113" s="18"/>
    </row>
    <row r="114" spans="1:29" s="3" customFormat="1" ht="12.75" customHeight="1" x14ac:dyDescent="0.2">
      <c r="A114" s="89" t="s">
        <v>186</v>
      </c>
      <c r="B114" s="578"/>
      <c r="C114" s="450"/>
      <c r="D114" s="470"/>
      <c r="E114" s="453">
        <v>90</v>
      </c>
      <c r="F114" s="79">
        <v>4</v>
      </c>
      <c r="G114" s="578">
        <v>30</v>
      </c>
      <c r="H114" s="580"/>
      <c r="I114" s="450">
        <v>60</v>
      </c>
      <c r="J114" s="450"/>
      <c r="K114" s="450"/>
      <c r="L114" s="450"/>
      <c r="M114" s="470"/>
      <c r="N114" s="452"/>
      <c r="O114" s="453"/>
      <c r="P114" s="458"/>
      <c r="Q114" s="459"/>
      <c r="R114" s="452"/>
      <c r="S114" s="453"/>
      <c r="T114" s="458"/>
      <c r="U114" s="459"/>
      <c r="V114" s="452">
        <v>45</v>
      </c>
      <c r="W114" s="453"/>
      <c r="X114" s="554">
        <v>45</v>
      </c>
      <c r="Y114" s="555"/>
      <c r="Z114" s="18"/>
      <c r="AA114" s="18"/>
      <c r="AB114" s="18"/>
      <c r="AC114" s="18"/>
    </row>
    <row r="115" spans="1:29" s="3" customFormat="1" ht="12.75" customHeight="1" x14ac:dyDescent="0.2">
      <c r="A115" s="161"/>
      <c r="B115" s="579"/>
      <c r="C115" s="451"/>
      <c r="D115" s="471"/>
      <c r="E115" s="455"/>
      <c r="F115" s="303">
        <v>4</v>
      </c>
      <c r="G115" s="579"/>
      <c r="H115" s="581"/>
      <c r="I115" s="451"/>
      <c r="J115" s="451"/>
      <c r="K115" s="451"/>
      <c r="L115" s="451"/>
      <c r="M115" s="471"/>
      <c r="N115" s="454"/>
      <c r="O115" s="455"/>
      <c r="P115" s="460"/>
      <c r="Q115" s="461"/>
      <c r="R115" s="454"/>
      <c r="S115" s="455"/>
      <c r="T115" s="460"/>
      <c r="U115" s="461"/>
      <c r="V115" s="454"/>
      <c r="W115" s="455"/>
      <c r="X115" s="556"/>
      <c r="Y115" s="557"/>
      <c r="Z115" s="18"/>
      <c r="AA115" s="18"/>
      <c r="AB115" s="18"/>
      <c r="AC115" s="18"/>
    </row>
    <row r="116" spans="1:29" s="3" customFormat="1" ht="12.75" customHeight="1" thickBot="1" x14ac:dyDescent="0.25">
      <c r="A116" s="223" t="s">
        <v>174</v>
      </c>
      <c r="B116" s="283"/>
      <c r="C116" s="224"/>
      <c r="D116" s="225"/>
      <c r="E116" s="283">
        <v>30</v>
      </c>
      <c r="F116" s="225">
        <v>2</v>
      </c>
      <c r="G116" s="283">
        <v>30</v>
      </c>
      <c r="H116" s="226"/>
      <c r="I116" s="224"/>
      <c r="J116" s="224"/>
      <c r="K116" s="224"/>
      <c r="L116" s="224"/>
      <c r="M116" s="225"/>
      <c r="N116" s="282"/>
      <c r="O116" s="283"/>
      <c r="P116" s="227"/>
      <c r="Q116" s="228"/>
      <c r="R116" s="282"/>
      <c r="S116" s="283"/>
      <c r="T116" s="227"/>
      <c r="U116" s="228"/>
      <c r="V116" s="584">
        <v>30</v>
      </c>
      <c r="W116" s="585"/>
      <c r="X116" s="229"/>
      <c r="Y116" s="230"/>
      <c r="Z116" s="18"/>
      <c r="AA116" s="18"/>
      <c r="AB116" s="18"/>
      <c r="AC116" s="18"/>
    </row>
    <row r="117" spans="1:29" s="3" customFormat="1" ht="12.75" customHeight="1" x14ac:dyDescent="0.2">
      <c r="A117" s="158" t="s">
        <v>155</v>
      </c>
      <c r="B117" s="163"/>
      <c r="C117" s="164"/>
      <c r="D117" s="158"/>
      <c r="E117" s="253">
        <f>SUM(E109:E110,,E114,E116)</f>
        <v>1970</v>
      </c>
      <c r="F117" s="357"/>
      <c r="G117" s="253"/>
      <c r="H117" s="159"/>
      <c r="I117" s="279"/>
      <c r="J117" s="279"/>
      <c r="K117" s="279"/>
      <c r="L117" s="279"/>
      <c r="M117" s="357"/>
      <c r="N117" s="464">
        <f>SUM(N109)</f>
        <v>300</v>
      </c>
      <c r="O117" s="465"/>
      <c r="P117" s="456">
        <f>SUM(P109)</f>
        <v>300</v>
      </c>
      <c r="Q117" s="457"/>
      <c r="R117" s="464">
        <f>SUM(R109)</f>
        <v>280</v>
      </c>
      <c r="S117" s="465"/>
      <c r="T117" s="456">
        <f>SUM(T109)</f>
        <v>320</v>
      </c>
      <c r="U117" s="457"/>
      <c r="V117" s="583">
        <f>SUM(V109,V110,V114,V116)</f>
        <v>375</v>
      </c>
      <c r="W117" s="465"/>
      <c r="X117" s="582">
        <f>SUM(X109:X110,X114:X115)</f>
        <v>365</v>
      </c>
      <c r="Y117" s="379"/>
      <c r="Z117" s="18"/>
      <c r="AA117" s="18"/>
      <c r="AB117" s="18"/>
      <c r="AC117" s="18"/>
    </row>
    <row r="118" spans="1:29" s="3" customFormat="1" ht="14.25" customHeight="1" x14ac:dyDescent="0.2">
      <c r="A118" s="302" t="s">
        <v>156</v>
      </c>
      <c r="B118" s="145"/>
      <c r="C118" s="146"/>
      <c r="D118" s="302"/>
      <c r="E118" s="272"/>
      <c r="F118" s="289">
        <f>SUM(F111,F114:F116)</f>
        <v>190</v>
      </c>
      <c r="G118" s="272"/>
      <c r="H118" s="137"/>
      <c r="I118" s="288"/>
      <c r="J118" s="288"/>
      <c r="K118" s="288"/>
      <c r="L118" s="288"/>
      <c r="M118" s="289"/>
      <c r="N118" s="438">
        <f>SUM(N111)</f>
        <v>30</v>
      </c>
      <c r="O118" s="439"/>
      <c r="P118" s="440">
        <f>SUM(P111)</f>
        <v>30</v>
      </c>
      <c r="Q118" s="441"/>
      <c r="R118" s="438">
        <f>SUM(R111)</f>
        <v>30</v>
      </c>
      <c r="S118" s="439"/>
      <c r="T118" s="440">
        <f>SUM(T111)</f>
        <v>30</v>
      </c>
      <c r="U118" s="441"/>
      <c r="V118" s="438">
        <f>SUM(V111,F114,F116)</f>
        <v>36</v>
      </c>
      <c r="W118" s="439"/>
      <c r="X118" s="502">
        <f>SUM(X111,F115)</f>
        <v>34</v>
      </c>
      <c r="Y118" s="388"/>
      <c r="Z118" s="18"/>
      <c r="AA118" s="18"/>
      <c r="AB118" s="18"/>
      <c r="AC118" s="18"/>
    </row>
    <row r="119" spans="1:29" s="3" customFormat="1" ht="14.25" customHeight="1" x14ac:dyDescent="0.2">
      <c r="A119" s="94"/>
      <c r="B119" s="94"/>
      <c r="C119" s="94"/>
      <c r="D119" s="94"/>
      <c r="E119" s="82"/>
      <c r="F119" s="82"/>
      <c r="G119" s="82"/>
      <c r="H119" s="98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97"/>
      <c r="Y119" s="97"/>
      <c r="Z119" s="18"/>
      <c r="AA119" s="18"/>
      <c r="AB119" s="18"/>
      <c r="AC119" s="18"/>
    </row>
    <row r="120" spans="1:29" s="3" customFormat="1" ht="21" customHeight="1" x14ac:dyDescent="0.2">
      <c r="A120" s="410" t="s">
        <v>204</v>
      </c>
      <c r="B120" s="410"/>
      <c r="C120" s="410"/>
      <c r="D120" s="410"/>
      <c r="E120" s="410"/>
      <c r="F120" s="410"/>
      <c r="G120" s="410"/>
      <c r="H120" s="410"/>
      <c r="I120" s="410"/>
      <c r="J120" s="410"/>
      <c r="K120" s="410"/>
      <c r="L120" s="410"/>
      <c r="M120" s="410"/>
      <c r="N120" s="410"/>
      <c r="O120" s="410"/>
      <c r="P120" s="410"/>
      <c r="Q120" s="410"/>
      <c r="R120" s="410"/>
      <c r="S120" s="410"/>
      <c r="T120" s="410"/>
      <c r="U120" s="410"/>
      <c r="V120" s="410"/>
      <c r="W120" s="410"/>
      <c r="X120" s="410"/>
      <c r="Y120" s="410"/>
      <c r="Z120" s="18"/>
      <c r="AA120" s="18"/>
      <c r="AB120" s="18"/>
      <c r="AC120" s="18"/>
    </row>
    <row r="121" spans="1:29" s="3" customFormat="1" ht="23.25" customHeight="1" x14ac:dyDescent="0.2">
      <c r="A121" s="572" t="s">
        <v>168</v>
      </c>
      <c r="B121" s="589" t="s">
        <v>26</v>
      </c>
      <c r="C121" s="473" t="s">
        <v>0</v>
      </c>
      <c r="D121" s="485"/>
      <c r="E121" s="589" t="s">
        <v>86</v>
      </c>
      <c r="F121" s="592" t="s">
        <v>1</v>
      </c>
      <c r="G121" s="472" t="s">
        <v>2</v>
      </c>
      <c r="H121" s="473"/>
      <c r="I121" s="473"/>
      <c r="J121" s="473"/>
      <c r="K121" s="473"/>
      <c r="L121" s="473"/>
      <c r="M121" s="485"/>
      <c r="N121" s="447" t="s">
        <v>189</v>
      </c>
      <c r="O121" s="448"/>
      <c r="P121" s="448"/>
      <c r="Q121" s="449"/>
      <c r="R121" s="447" t="s">
        <v>191</v>
      </c>
      <c r="S121" s="448"/>
      <c r="T121" s="448"/>
      <c r="U121" s="449"/>
      <c r="V121" s="447" t="s">
        <v>192</v>
      </c>
      <c r="W121" s="448"/>
      <c r="X121" s="448"/>
      <c r="Y121" s="448"/>
      <c r="Z121" s="18"/>
      <c r="AA121" s="18"/>
      <c r="AB121" s="18"/>
      <c r="AC121" s="18"/>
    </row>
    <row r="122" spans="1:29" s="3" customFormat="1" ht="14.25" customHeight="1" x14ac:dyDescent="0.2">
      <c r="A122" s="573"/>
      <c r="B122" s="590"/>
      <c r="C122" s="444" t="s">
        <v>11</v>
      </c>
      <c r="D122" s="445" t="s">
        <v>10</v>
      </c>
      <c r="E122" s="590"/>
      <c r="F122" s="593"/>
      <c r="G122" s="439" t="s">
        <v>3</v>
      </c>
      <c r="H122" s="442" t="s">
        <v>4</v>
      </c>
      <c r="I122" s="444" t="s">
        <v>5</v>
      </c>
      <c r="J122" s="444"/>
      <c r="K122" s="444" t="s">
        <v>7</v>
      </c>
      <c r="L122" s="444" t="s">
        <v>8</v>
      </c>
      <c r="M122" s="445" t="s">
        <v>9</v>
      </c>
      <c r="N122" s="439" t="s">
        <v>87</v>
      </c>
      <c r="O122" s="444"/>
      <c r="P122" s="444" t="s">
        <v>88</v>
      </c>
      <c r="Q122" s="445"/>
      <c r="R122" s="439" t="s">
        <v>89</v>
      </c>
      <c r="S122" s="444"/>
      <c r="T122" s="444" t="s">
        <v>90</v>
      </c>
      <c r="U122" s="445"/>
      <c r="V122" s="439" t="s">
        <v>91</v>
      </c>
      <c r="W122" s="444"/>
      <c r="X122" s="390" t="s">
        <v>92</v>
      </c>
      <c r="Y122" s="390"/>
      <c r="Z122" s="18"/>
      <c r="AA122" s="18"/>
      <c r="AB122" s="18"/>
      <c r="AC122" s="18"/>
    </row>
    <row r="123" spans="1:29" s="10" customFormat="1" ht="14.25" customHeight="1" thickBot="1" x14ac:dyDescent="0.25">
      <c r="A123" s="574"/>
      <c r="B123" s="591"/>
      <c r="C123" s="406"/>
      <c r="D123" s="446"/>
      <c r="E123" s="591"/>
      <c r="F123" s="594"/>
      <c r="G123" s="405"/>
      <c r="H123" s="443"/>
      <c r="I123" s="358" t="s">
        <v>6</v>
      </c>
      <c r="J123" s="358" t="s">
        <v>3</v>
      </c>
      <c r="K123" s="406"/>
      <c r="L123" s="406"/>
      <c r="M123" s="446"/>
      <c r="N123" s="147" t="s">
        <v>19</v>
      </c>
      <c r="O123" s="358" t="s">
        <v>5</v>
      </c>
      <c r="P123" s="358" t="s">
        <v>19</v>
      </c>
      <c r="Q123" s="148" t="s">
        <v>5</v>
      </c>
      <c r="R123" s="147" t="s">
        <v>19</v>
      </c>
      <c r="S123" s="358" t="s">
        <v>5</v>
      </c>
      <c r="T123" s="358" t="s">
        <v>19</v>
      </c>
      <c r="U123" s="148" t="s">
        <v>5</v>
      </c>
      <c r="V123" s="147" t="s">
        <v>19</v>
      </c>
      <c r="W123" s="358" t="s">
        <v>5</v>
      </c>
      <c r="X123" s="358" t="s">
        <v>19</v>
      </c>
      <c r="Y123" s="358" t="s">
        <v>5</v>
      </c>
      <c r="Z123" s="19"/>
      <c r="AA123" s="19"/>
      <c r="AB123" s="19"/>
      <c r="AC123" s="19"/>
    </row>
    <row r="124" spans="1:29" x14ac:dyDescent="0.2">
      <c r="A124" s="58" t="s">
        <v>143</v>
      </c>
      <c r="B124" s="38"/>
      <c r="C124" s="39"/>
      <c r="D124" s="37"/>
      <c r="E124" s="38">
        <f>SUM(E125:E127)</f>
        <v>70</v>
      </c>
      <c r="F124" s="37">
        <f>SUM(F125:F127)</f>
        <v>6</v>
      </c>
      <c r="G124" s="8"/>
      <c r="H124" s="70"/>
      <c r="I124" s="7">
        <f>SUM(I125:I127)</f>
        <v>70</v>
      </c>
      <c r="J124" s="7"/>
      <c r="K124" s="7"/>
      <c r="L124" s="7"/>
      <c r="M124" s="69"/>
      <c r="N124" s="68"/>
      <c r="O124" s="7"/>
      <c r="P124" s="7"/>
      <c r="Q124" s="22"/>
      <c r="R124" s="8"/>
      <c r="S124" s="7">
        <f>SUM(S125:S127)</f>
        <v>20</v>
      </c>
      <c r="T124" s="7"/>
      <c r="U124" s="22">
        <f>U126+U127</f>
        <v>50</v>
      </c>
      <c r="V124" s="8"/>
      <c r="W124" s="7"/>
      <c r="X124" s="57"/>
      <c r="Y124" s="57"/>
    </row>
    <row r="125" spans="1:29" s="6" customFormat="1" x14ac:dyDescent="0.2">
      <c r="A125" s="53" t="s">
        <v>144</v>
      </c>
      <c r="B125" s="298"/>
      <c r="C125" s="300" t="s">
        <v>29</v>
      </c>
      <c r="D125" s="24"/>
      <c r="E125" s="298">
        <v>20</v>
      </c>
      <c r="F125" s="296">
        <v>2</v>
      </c>
      <c r="G125" s="21"/>
      <c r="H125" s="300"/>
      <c r="I125" s="300">
        <v>20</v>
      </c>
      <c r="J125" s="36"/>
      <c r="K125" s="36"/>
      <c r="L125" s="36"/>
      <c r="M125" s="24"/>
      <c r="N125" s="21"/>
      <c r="O125" s="36"/>
      <c r="P125" s="36"/>
      <c r="Q125" s="24"/>
      <c r="R125" s="21"/>
      <c r="S125" s="300">
        <v>20</v>
      </c>
      <c r="T125" s="36"/>
      <c r="U125" s="296"/>
      <c r="V125" s="21"/>
      <c r="W125" s="36"/>
      <c r="X125" s="36"/>
      <c r="Y125" s="36"/>
      <c r="Z125" s="16"/>
      <c r="AA125" s="16"/>
      <c r="AB125" s="16"/>
      <c r="AC125" s="16"/>
    </row>
    <row r="126" spans="1:29" s="6" customFormat="1" x14ac:dyDescent="0.2">
      <c r="A126" s="53" t="s">
        <v>145</v>
      </c>
      <c r="B126" s="298"/>
      <c r="C126" s="300"/>
      <c r="D126" s="296" t="s">
        <v>29</v>
      </c>
      <c r="E126" s="298">
        <v>30</v>
      </c>
      <c r="F126" s="296">
        <v>2</v>
      </c>
      <c r="G126" s="21"/>
      <c r="H126" s="300"/>
      <c r="I126" s="300">
        <v>30</v>
      </c>
      <c r="J126" s="36"/>
      <c r="K126" s="36"/>
      <c r="L126" s="36"/>
      <c r="M126" s="24"/>
      <c r="N126" s="21"/>
      <c r="O126" s="36"/>
      <c r="P126" s="36"/>
      <c r="Q126" s="24"/>
      <c r="R126" s="21"/>
      <c r="S126" s="300"/>
      <c r="T126" s="36"/>
      <c r="U126" s="296">
        <v>30</v>
      </c>
      <c r="V126" s="21"/>
      <c r="W126" s="36"/>
      <c r="X126" s="36"/>
      <c r="Y126" s="36"/>
      <c r="Z126" s="16"/>
      <c r="AA126" s="16"/>
      <c r="AB126" s="16"/>
      <c r="AC126" s="16"/>
    </row>
    <row r="127" spans="1:29" s="6" customFormat="1" ht="12" thickBot="1" x14ac:dyDescent="0.25">
      <c r="A127" s="54" t="s">
        <v>146</v>
      </c>
      <c r="B127" s="299"/>
      <c r="C127" s="318"/>
      <c r="D127" s="297" t="s">
        <v>29</v>
      </c>
      <c r="E127" s="299">
        <v>20</v>
      </c>
      <c r="F127" s="297">
        <v>2</v>
      </c>
      <c r="G127" s="60"/>
      <c r="H127" s="318"/>
      <c r="I127" s="318">
        <v>20</v>
      </c>
      <c r="J127" s="48"/>
      <c r="K127" s="48"/>
      <c r="L127" s="48"/>
      <c r="M127" s="59"/>
      <c r="N127" s="60"/>
      <c r="O127" s="48"/>
      <c r="P127" s="48"/>
      <c r="Q127" s="59"/>
      <c r="R127" s="60"/>
      <c r="S127" s="318"/>
      <c r="T127" s="48"/>
      <c r="U127" s="297">
        <v>20</v>
      </c>
      <c r="V127" s="60"/>
      <c r="W127" s="48"/>
      <c r="X127" s="48"/>
      <c r="Y127" s="48"/>
      <c r="Z127" s="16"/>
      <c r="AA127" s="16"/>
      <c r="AB127" s="16"/>
      <c r="AC127" s="16"/>
    </row>
    <row r="128" spans="1:29" s="6" customFormat="1" x14ac:dyDescent="0.2">
      <c r="A128" s="52" t="s">
        <v>138</v>
      </c>
      <c r="B128" s="38"/>
      <c r="C128" s="40"/>
      <c r="D128" s="37"/>
      <c r="E128" s="38">
        <f>SUM(E129:E130)</f>
        <v>60</v>
      </c>
      <c r="F128" s="37">
        <f>SUM(F129:F130)</f>
        <v>5</v>
      </c>
      <c r="G128" s="38">
        <f>SUM(G129:G130)</f>
        <v>15</v>
      </c>
      <c r="H128" s="39"/>
      <c r="I128" s="39">
        <f>SUM(I129:I130)</f>
        <v>45</v>
      </c>
      <c r="J128" s="39"/>
      <c r="K128" s="39"/>
      <c r="L128" s="39"/>
      <c r="M128" s="37"/>
      <c r="N128" s="38"/>
      <c r="O128" s="39"/>
      <c r="P128" s="39"/>
      <c r="Q128" s="37"/>
      <c r="R128" s="38"/>
      <c r="S128" s="39"/>
      <c r="T128" s="39">
        <f>SUM(T129:T130)</f>
        <v>15</v>
      </c>
      <c r="U128" s="37">
        <f>SUM(U129:U130)</f>
        <v>45</v>
      </c>
      <c r="V128" s="38"/>
      <c r="W128" s="39"/>
      <c r="X128" s="39"/>
      <c r="Y128" s="39"/>
      <c r="Z128" s="16"/>
      <c r="AA128" s="16"/>
      <c r="AB128" s="16"/>
      <c r="AC128" s="16"/>
    </row>
    <row r="129" spans="1:29" s="6" customFormat="1" ht="10.5" customHeight="1" x14ac:dyDescent="0.2">
      <c r="A129" s="206" t="s">
        <v>147</v>
      </c>
      <c r="B129" s="401"/>
      <c r="C129" s="403"/>
      <c r="D129" s="399" t="s">
        <v>30</v>
      </c>
      <c r="E129" s="401">
        <v>60</v>
      </c>
      <c r="F129" s="30">
        <v>2</v>
      </c>
      <c r="G129" s="401">
        <v>15</v>
      </c>
      <c r="H129" s="403"/>
      <c r="I129" s="403">
        <v>45</v>
      </c>
      <c r="J129" s="403"/>
      <c r="K129" s="403"/>
      <c r="L129" s="403"/>
      <c r="M129" s="399"/>
      <c r="N129" s="401"/>
      <c r="O129" s="403"/>
      <c r="P129" s="403"/>
      <c r="Q129" s="399"/>
      <c r="R129" s="401"/>
      <c r="S129" s="403"/>
      <c r="T129" s="403">
        <v>15</v>
      </c>
      <c r="U129" s="399">
        <v>45</v>
      </c>
      <c r="V129" s="401"/>
      <c r="W129" s="403"/>
      <c r="X129" s="403"/>
      <c r="Y129" s="403"/>
      <c r="Z129" s="16"/>
      <c r="AA129" s="16"/>
      <c r="AB129" s="16"/>
      <c r="AC129" s="16"/>
    </row>
    <row r="130" spans="1:29" s="6" customFormat="1" ht="12" customHeight="1" thickBot="1" x14ac:dyDescent="0.25">
      <c r="A130" s="103" t="s">
        <v>201</v>
      </c>
      <c r="B130" s="402"/>
      <c r="C130" s="404"/>
      <c r="D130" s="400"/>
      <c r="E130" s="402"/>
      <c r="F130" s="362">
        <v>3</v>
      </c>
      <c r="G130" s="402"/>
      <c r="H130" s="404"/>
      <c r="I130" s="404"/>
      <c r="J130" s="404"/>
      <c r="K130" s="404"/>
      <c r="L130" s="404"/>
      <c r="M130" s="400"/>
      <c r="N130" s="402"/>
      <c r="O130" s="404"/>
      <c r="P130" s="404"/>
      <c r="Q130" s="400"/>
      <c r="R130" s="402"/>
      <c r="S130" s="404"/>
      <c r="T130" s="404"/>
      <c r="U130" s="400"/>
      <c r="V130" s="402"/>
      <c r="W130" s="404"/>
      <c r="X130" s="404"/>
      <c r="Y130" s="404"/>
      <c r="Z130" s="16"/>
      <c r="AA130" s="16"/>
      <c r="AB130" s="16"/>
      <c r="AC130" s="16"/>
    </row>
    <row r="131" spans="1:29" s="6" customFormat="1" ht="12" customHeight="1" x14ac:dyDescent="0.2">
      <c r="A131" s="115" t="s">
        <v>164</v>
      </c>
      <c r="B131" s="113"/>
      <c r="C131" s="114"/>
      <c r="D131" s="107"/>
      <c r="E131" s="105">
        <f>SUM(E132)</f>
        <v>30</v>
      </c>
      <c r="F131" s="107">
        <f>SUM(F132)</f>
        <v>3</v>
      </c>
      <c r="G131" s="105"/>
      <c r="H131" s="106"/>
      <c r="I131" s="106">
        <f>SUM(I132)</f>
        <v>30</v>
      </c>
      <c r="J131" s="106"/>
      <c r="K131" s="106"/>
      <c r="L131" s="106"/>
      <c r="M131" s="107"/>
      <c r="N131" s="105"/>
      <c r="O131" s="106"/>
      <c r="P131" s="106"/>
      <c r="Q131" s="107"/>
      <c r="R131" s="105"/>
      <c r="S131" s="106"/>
      <c r="T131" s="106"/>
      <c r="U131" s="107">
        <f>SUM(U132)</f>
        <v>30</v>
      </c>
      <c r="V131" s="105"/>
      <c r="W131" s="106"/>
      <c r="X131" s="114"/>
      <c r="Y131" s="114"/>
      <c r="Z131" s="16"/>
      <c r="AA131" s="16"/>
      <c r="AB131" s="16"/>
      <c r="AC131" s="16"/>
    </row>
    <row r="132" spans="1:29" s="6" customFormat="1" ht="12" customHeight="1" thickBot="1" x14ac:dyDescent="0.25">
      <c r="A132" s="103" t="s">
        <v>61</v>
      </c>
      <c r="B132" s="104"/>
      <c r="C132" s="361"/>
      <c r="D132" s="362" t="s">
        <v>29</v>
      </c>
      <c r="E132" s="104">
        <v>30</v>
      </c>
      <c r="F132" s="362">
        <v>3</v>
      </c>
      <c r="G132" s="104"/>
      <c r="H132" s="361"/>
      <c r="I132" s="361">
        <v>30</v>
      </c>
      <c r="J132" s="361"/>
      <c r="K132" s="361"/>
      <c r="L132" s="361"/>
      <c r="M132" s="362"/>
      <c r="N132" s="104"/>
      <c r="O132" s="361"/>
      <c r="P132" s="361"/>
      <c r="Q132" s="362"/>
      <c r="R132" s="104"/>
      <c r="S132" s="361"/>
      <c r="T132" s="361"/>
      <c r="U132" s="362">
        <v>30</v>
      </c>
      <c r="V132" s="104"/>
      <c r="W132" s="361"/>
      <c r="X132" s="361"/>
      <c r="Y132" s="361"/>
      <c r="Z132" s="16"/>
      <c r="AA132" s="16"/>
      <c r="AB132" s="16"/>
      <c r="AC132" s="16"/>
    </row>
    <row r="133" spans="1:29" s="9" customFormat="1" ht="12.75" customHeight="1" x14ac:dyDescent="0.2">
      <c r="A133" s="72" t="s">
        <v>93</v>
      </c>
      <c r="B133" s="105"/>
      <c r="C133" s="106"/>
      <c r="D133" s="107"/>
      <c r="E133" s="105">
        <f>SUM(E134:E136)</f>
        <v>40</v>
      </c>
      <c r="F133" s="107">
        <f>SUM(F134:F136)</f>
        <v>3</v>
      </c>
      <c r="G133" s="108">
        <f>SUM(G134:G136)</f>
        <v>40</v>
      </c>
      <c r="H133" s="109"/>
      <c r="I133" s="90"/>
      <c r="J133" s="90"/>
      <c r="K133" s="90"/>
      <c r="L133" s="90"/>
      <c r="M133" s="110"/>
      <c r="N133" s="111"/>
      <c r="O133" s="90"/>
      <c r="P133" s="90"/>
      <c r="Q133" s="112"/>
      <c r="R133" s="108">
        <f>SUM(R134:R136)</f>
        <v>40</v>
      </c>
      <c r="S133" s="90"/>
      <c r="T133" s="90"/>
      <c r="U133" s="112"/>
      <c r="V133" s="108"/>
      <c r="W133" s="90"/>
      <c r="X133" s="109"/>
      <c r="Y133" s="109"/>
      <c r="Z133" s="12"/>
      <c r="AA133" s="12"/>
      <c r="AB133" s="12"/>
      <c r="AC133" s="12"/>
    </row>
    <row r="134" spans="1:29" s="9" customFormat="1" ht="21.75" customHeight="1" x14ac:dyDescent="0.2">
      <c r="A134" s="314" t="s">
        <v>94</v>
      </c>
      <c r="B134" s="21"/>
      <c r="C134" s="300" t="s">
        <v>29</v>
      </c>
      <c r="D134" s="296"/>
      <c r="E134" s="298">
        <v>20</v>
      </c>
      <c r="F134" s="296">
        <v>1</v>
      </c>
      <c r="G134" s="268">
        <v>20</v>
      </c>
      <c r="H134" s="292"/>
      <c r="I134" s="276"/>
      <c r="J134" s="276"/>
      <c r="K134" s="276"/>
      <c r="L134" s="276"/>
      <c r="M134" s="316"/>
      <c r="N134" s="304"/>
      <c r="O134" s="276"/>
      <c r="P134" s="276"/>
      <c r="Q134" s="274"/>
      <c r="R134" s="268">
        <v>20</v>
      </c>
      <c r="S134" s="276"/>
      <c r="T134" s="276"/>
      <c r="U134" s="274"/>
      <c r="V134" s="268"/>
      <c r="W134" s="276"/>
      <c r="X134" s="292"/>
      <c r="Y134" s="292"/>
      <c r="Z134" s="12"/>
      <c r="AA134" s="12"/>
      <c r="AB134" s="12"/>
      <c r="AC134" s="12"/>
    </row>
    <row r="135" spans="1:29" s="9" customFormat="1" ht="12.75" customHeight="1" x14ac:dyDescent="0.2">
      <c r="A135" s="314" t="s">
        <v>96</v>
      </c>
      <c r="B135" s="21"/>
      <c r="C135" s="300" t="s">
        <v>29</v>
      </c>
      <c r="D135" s="296"/>
      <c r="E135" s="298">
        <v>10</v>
      </c>
      <c r="F135" s="296">
        <v>1</v>
      </c>
      <c r="G135" s="268">
        <v>10</v>
      </c>
      <c r="H135" s="292"/>
      <c r="I135" s="276"/>
      <c r="J135" s="276"/>
      <c r="K135" s="276"/>
      <c r="L135" s="276"/>
      <c r="M135" s="316"/>
      <c r="N135" s="304"/>
      <c r="O135" s="276"/>
      <c r="P135" s="276"/>
      <c r="Q135" s="274"/>
      <c r="R135" s="268">
        <v>10</v>
      </c>
      <c r="S135" s="276"/>
      <c r="T135" s="276"/>
      <c r="U135" s="274"/>
      <c r="V135" s="268"/>
      <c r="W135" s="276"/>
      <c r="X135" s="292"/>
      <c r="Y135" s="292"/>
      <c r="Z135" s="12"/>
      <c r="AA135" s="12"/>
      <c r="AB135" s="12"/>
      <c r="AC135" s="12"/>
    </row>
    <row r="136" spans="1:29" s="9" customFormat="1" ht="12.75" customHeight="1" thickBot="1" x14ac:dyDescent="0.25">
      <c r="A136" s="315" t="s">
        <v>95</v>
      </c>
      <c r="B136" s="299"/>
      <c r="C136" s="318" t="s">
        <v>29</v>
      </c>
      <c r="D136" s="297"/>
      <c r="E136" s="299">
        <v>10</v>
      </c>
      <c r="F136" s="297">
        <v>1</v>
      </c>
      <c r="G136" s="294">
        <v>10</v>
      </c>
      <c r="H136" s="293"/>
      <c r="I136" s="291"/>
      <c r="J136" s="291"/>
      <c r="K136" s="291"/>
      <c r="L136" s="291"/>
      <c r="M136" s="317"/>
      <c r="N136" s="305"/>
      <c r="O136" s="291"/>
      <c r="P136" s="291"/>
      <c r="Q136" s="295"/>
      <c r="R136" s="294">
        <v>10</v>
      </c>
      <c r="S136" s="291"/>
      <c r="T136" s="291"/>
      <c r="U136" s="295"/>
      <c r="V136" s="294"/>
      <c r="W136" s="291"/>
      <c r="X136" s="293"/>
      <c r="Y136" s="293"/>
      <c r="Z136" s="12"/>
      <c r="AA136" s="12"/>
      <c r="AB136" s="12"/>
      <c r="AC136" s="12"/>
    </row>
    <row r="137" spans="1:29" s="9" customFormat="1" ht="12.75" customHeight="1" x14ac:dyDescent="0.2">
      <c r="A137" s="58" t="s">
        <v>97</v>
      </c>
      <c r="B137" s="38"/>
      <c r="C137" s="39"/>
      <c r="D137" s="37"/>
      <c r="E137" s="38">
        <f>SUM(E138:E141)</f>
        <v>40</v>
      </c>
      <c r="F137" s="37">
        <f>SUM(F138:F141)</f>
        <v>4</v>
      </c>
      <c r="G137" s="8">
        <f>SUM(G138:G141)</f>
        <v>40</v>
      </c>
      <c r="H137" s="57"/>
      <c r="I137" s="7"/>
      <c r="J137" s="7"/>
      <c r="K137" s="7"/>
      <c r="L137" s="7"/>
      <c r="M137" s="71"/>
      <c r="N137" s="56"/>
      <c r="O137" s="7"/>
      <c r="P137" s="7"/>
      <c r="Q137" s="22"/>
      <c r="R137" s="8">
        <f>SUM(R138:R141)</f>
        <v>40</v>
      </c>
      <c r="S137" s="7"/>
      <c r="T137" s="7"/>
      <c r="U137" s="22"/>
      <c r="V137" s="8"/>
      <c r="W137" s="7"/>
      <c r="X137" s="57"/>
      <c r="Y137" s="57"/>
      <c r="Z137" s="12"/>
      <c r="AA137" s="12"/>
      <c r="AB137" s="12"/>
      <c r="AC137" s="12"/>
    </row>
    <row r="138" spans="1:29" s="9" customFormat="1" ht="12.75" customHeight="1" x14ac:dyDescent="0.2">
      <c r="A138" s="314" t="s">
        <v>98</v>
      </c>
      <c r="B138" s="298"/>
      <c r="C138" s="300" t="s">
        <v>29</v>
      </c>
      <c r="D138" s="296"/>
      <c r="E138" s="298">
        <v>20</v>
      </c>
      <c r="F138" s="296">
        <v>1</v>
      </c>
      <c r="G138" s="268">
        <v>20</v>
      </c>
      <c r="H138" s="292"/>
      <c r="I138" s="276"/>
      <c r="J138" s="276"/>
      <c r="K138" s="276"/>
      <c r="L138" s="276"/>
      <c r="M138" s="316"/>
      <c r="N138" s="304"/>
      <c r="O138" s="276"/>
      <c r="P138" s="276"/>
      <c r="Q138" s="274"/>
      <c r="R138" s="268">
        <v>20</v>
      </c>
      <c r="S138" s="276"/>
      <c r="T138" s="276"/>
      <c r="U138" s="274"/>
      <c r="V138" s="268"/>
      <c r="W138" s="276"/>
      <c r="X138" s="292"/>
      <c r="Y138" s="292"/>
      <c r="Z138" s="12"/>
      <c r="AA138" s="12"/>
      <c r="AB138" s="12"/>
      <c r="AC138" s="12"/>
    </row>
    <row r="139" spans="1:29" s="9" customFormat="1" ht="12.75" customHeight="1" x14ac:dyDescent="0.2">
      <c r="A139" s="314" t="s">
        <v>99</v>
      </c>
      <c r="B139" s="298"/>
      <c r="C139" s="300" t="s">
        <v>29</v>
      </c>
      <c r="D139" s="296"/>
      <c r="E139" s="298">
        <v>10</v>
      </c>
      <c r="F139" s="296">
        <v>1</v>
      </c>
      <c r="G139" s="268">
        <v>10</v>
      </c>
      <c r="H139" s="292"/>
      <c r="I139" s="276"/>
      <c r="J139" s="276"/>
      <c r="K139" s="276"/>
      <c r="L139" s="276"/>
      <c r="M139" s="316"/>
      <c r="N139" s="304"/>
      <c r="O139" s="276"/>
      <c r="P139" s="276"/>
      <c r="Q139" s="274"/>
      <c r="R139" s="268">
        <v>10</v>
      </c>
      <c r="S139" s="276"/>
      <c r="T139" s="276"/>
      <c r="U139" s="274"/>
      <c r="V139" s="268"/>
      <c r="W139" s="276"/>
      <c r="X139" s="292"/>
      <c r="Y139" s="292"/>
      <c r="Z139" s="12"/>
      <c r="AA139" s="12"/>
      <c r="AB139" s="12"/>
      <c r="AC139" s="12"/>
    </row>
    <row r="140" spans="1:29" s="9" customFormat="1" ht="12.75" customHeight="1" x14ac:dyDescent="0.2">
      <c r="A140" s="314" t="s">
        <v>100</v>
      </c>
      <c r="B140" s="298"/>
      <c r="C140" s="300" t="s">
        <v>21</v>
      </c>
      <c r="D140" s="296"/>
      <c r="E140" s="298">
        <v>5</v>
      </c>
      <c r="F140" s="296">
        <v>1</v>
      </c>
      <c r="G140" s="268">
        <v>5</v>
      </c>
      <c r="H140" s="292"/>
      <c r="I140" s="276"/>
      <c r="J140" s="276"/>
      <c r="K140" s="276"/>
      <c r="L140" s="276"/>
      <c r="M140" s="316"/>
      <c r="N140" s="304"/>
      <c r="O140" s="276"/>
      <c r="P140" s="276"/>
      <c r="Q140" s="274"/>
      <c r="R140" s="268">
        <v>5</v>
      </c>
      <c r="S140" s="276"/>
      <c r="T140" s="276"/>
      <c r="U140" s="274"/>
      <c r="V140" s="268"/>
      <c r="W140" s="276"/>
      <c r="X140" s="292"/>
      <c r="Y140" s="292"/>
      <c r="Z140" s="12"/>
      <c r="AA140" s="12"/>
      <c r="AB140" s="12"/>
      <c r="AC140" s="12"/>
    </row>
    <row r="141" spans="1:29" s="9" customFormat="1" ht="12.75" customHeight="1" thickBot="1" x14ac:dyDescent="0.25">
      <c r="A141" s="261" t="s">
        <v>193</v>
      </c>
      <c r="B141" s="73"/>
      <c r="C141" s="318" t="s">
        <v>21</v>
      </c>
      <c r="D141" s="297"/>
      <c r="E141" s="299">
        <v>5</v>
      </c>
      <c r="F141" s="297">
        <v>1</v>
      </c>
      <c r="G141" s="294">
        <v>5</v>
      </c>
      <c r="H141" s="293"/>
      <c r="I141" s="291"/>
      <c r="J141" s="291"/>
      <c r="K141" s="291"/>
      <c r="L141" s="291"/>
      <c r="M141" s="317"/>
      <c r="N141" s="305"/>
      <c r="O141" s="291"/>
      <c r="P141" s="291"/>
      <c r="Q141" s="295"/>
      <c r="R141" s="294">
        <v>5</v>
      </c>
      <c r="S141" s="291"/>
      <c r="T141" s="291"/>
      <c r="U141" s="295"/>
      <c r="V141" s="294"/>
      <c r="W141" s="291"/>
      <c r="X141" s="293"/>
      <c r="Y141" s="293"/>
      <c r="Z141" s="12"/>
      <c r="AA141" s="12"/>
      <c r="AB141" s="12"/>
      <c r="AC141" s="12"/>
    </row>
    <row r="142" spans="1:29" s="9" customFormat="1" ht="9.75" customHeight="1" x14ac:dyDescent="0.2">
      <c r="A142" s="72" t="s">
        <v>101</v>
      </c>
      <c r="B142" s="38"/>
      <c r="C142" s="39"/>
      <c r="D142" s="37"/>
      <c r="E142" s="38">
        <f>SUM(E143:E149)</f>
        <v>140</v>
      </c>
      <c r="F142" s="37">
        <f>SUM(F143:F149)</f>
        <v>13</v>
      </c>
      <c r="G142" s="8">
        <f>SUM(G143:G149)</f>
        <v>120</v>
      </c>
      <c r="H142" s="57"/>
      <c r="I142" s="7"/>
      <c r="J142" s="7"/>
      <c r="K142" s="7"/>
      <c r="L142" s="7"/>
      <c r="M142" s="71"/>
      <c r="N142" s="56"/>
      <c r="O142" s="7"/>
      <c r="P142" s="7"/>
      <c r="Q142" s="22"/>
      <c r="R142" s="8">
        <f>SUM(R143:R149)</f>
        <v>25</v>
      </c>
      <c r="S142" s="7"/>
      <c r="T142" s="7">
        <f>SUM(T143:T149)</f>
        <v>115</v>
      </c>
      <c r="U142" s="22"/>
      <c r="V142" s="8"/>
      <c r="W142" s="7"/>
      <c r="X142" s="57"/>
      <c r="Y142" s="57"/>
      <c r="Z142" s="12"/>
      <c r="AA142" s="12"/>
      <c r="AB142" s="12"/>
      <c r="AC142" s="12"/>
    </row>
    <row r="143" spans="1:29" s="9" customFormat="1" ht="12.75" customHeight="1" x14ac:dyDescent="0.2">
      <c r="A143" s="314" t="s">
        <v>102</v>
      </c>
      <c r="B143" s="298"/>
      <c r="C143" s="300" t="s">
        <v>29</v>
      </c>
      <c r="D143" s="296"/>
      <c r="E143" s="298">
        <v>25</v>
      </c>
      <c r="F143" s="296">
        <v>2</v>
      </c>
      <c r="G143" s="268">
        <v>25</v>
      </c>
      <c r="H143" s="292"/>
      <c r="I143" s="276"/>
      <c r="J143" s="276"/>
      <c r="K143" s="276"/>
      <c r="L143" s="276"/>
      <c r="M143" s="316"/>
      <c r="N143" s="304"/>
      <c r="O143" s="276"/>
      <c r="P143" s="276"/>
      <c r="Q143" s="274"/>
      <c r="R143" s="268">
        <v>25</v>
      </c>
      <c r="S143" s="276"/>
      <c r="T143" s="276"/>
      <c r="U143" s="274"/>
      <c r="V143" s="268"/>
      <c r="W143" s="276"/>
      <c r="X143" s="292"/>
      <c r="Y143" s="292"/>
      <c r="Z143" s="12"/>
      <c r="AA143" s="12"/>
      <c r="AB143" s="12"/>
      <c r="AC143" s="12"/>
    </row>
    <row r="144" spans="1:29" s="9" customFormat="1" ht="12.75" customHeight="1" x14ac:dyDescent="0.2">
      <c r="A144" s="314" t="s">
        <v>103</v>
      </c>
      <c r="B144" s="298"/>
      <c r="C144" s="300"/>
      <c r="D144" s="296" t="s">
        <v>29</v>
      </c>
      <c r="E144" s="298">
        <v>25</v>
      </c>
      <c r="F144" s="296">
        <v>2</v>
      </c>
      <c r="G144" s="268">
        <v>25</v>
      </c>
      <c r="H144" s="292"/>
      <c r="I144" s="276"/>
      <c r="J144" s="276"/>
      <c r="K144" s="276"/>
      <c r="L144" s="276"/>
      <c r="M144" s="316"/>
      <c r="N144" s="304"/>
      <c r="O144" s="276"/>
      <c r="P144" s="276"/>
      <c r="Q144" s="274"/>
      <c r="R144" s="268"/>
      <c r="S144" s="276"/>
      <c r="T144" s="276">
        <v>25</v>
      </c>
      <c r="U144" s="274"/>
      <c r="V144" s="268"/>
      <c r="W144" s="276"/>
      <c r="X144" s="292"/>
      <c r="Y144" s="292"/>
      <c r="Z144" s="12"/>
      <c r="AA144" s="12"/>
      <c r="AB144" s="12"/>
      <c r="AC144" s="12"/>
    </row>
    <row r="145" spans="1:29" s="9" customFormat="1" ht="12.75" customHeight="1" x14ac:dyDescent="0.2">
      <c r="A145" s="314" t="s">
        <v>104</v>
      </c>
      <c r="B145" s="298"/>
      <c r="C145" s="300"/>
      <c r="D145" s="296" t="s">
        <v>29</v>
      </c>
      <c r="E145" s="298">
        <v>20</v>
      </c>
      <c r="F145" s="296">
        <v>2</v>
      </c>
      <c r="G145" s="268">
        <v>20</v>
      </c>
      <c r="H145" s="292"/>
      <c r="I145" s="276"/>
      <c r="J145" s="276"/>
      <c r="K145" s="276"/>
      <c r="L145" s="276"/>
      <c r="M145" s="316"/>
      <c r="N145" s="304"/>
      <c r="O145" s="276"/>
      <c r="P145" s="276"/>
      <c r="Q145" s="274"/>
      <c r="R145" s="268"/>
      <c r="S145" s="276"/>
      <c r="T145" s="276">
        <v>20</v>
      </c>
      <c r="U145" s="274"/>
      <c r="V145" s="268"/>
      <c r="W145" s="276"/>
      <c r="X145" s="292"/>
      <c r="Y145" s="292"/>
      <c r="Z145" s="12"/>
      <c r="AA145" s="12"/>
      <c r="AB145" s="12"/>
      <c r="AC145" s="12"/>
    </row>
    <row r="146" spans="1:29" s="9" customFormat="1" ht="12.75" customHeight="1" x14ac:dyDescent="0.2">
      <c r="A146" s="314" t="s">
        <v>105</v>
      </c>
      <c r="B146" s="298"/>
      <c r="C146" s="300"/>
      <c r="D146" s="296" t="s">
        <v>29</v>
      </c>
      <c r="E146" s="298">
        <v>20</v>
      </c>
      <c r="F146" s="296">
        <v>2</v>
      </c>
      <c r="G146" s="268">
        <v>20</v>
      </c>
      <c r="H146" s="292"/>
      <c r="I146" s="276"/>
      <c r="J146" s="276"/>
      <c r="K146" s="276"/>
      <c r="L146" s="276"/>
      <c r="M146" s="316"/>
      <c r="N146" s="304"/>
      <c r="O146" s="276"/>
      <c r="P146" s="276"/>
      <c r="Q146" s="274"/>
      <c r="R146" s="268"/>
      <c r="S146" s="276"/>
      <c r="T146" s="276">
        <v>20</v>
      </c>
      <c r="U146" s="274"/>
      <c r="V146" s="268"/>
      <c r="W146" s="276"/>
      <c r="X146" s="292"/>
      <c r="Y146" s="292"/>
      <c r="Z146" s="12"/>
      <c r="AA146" s="12"/>
      <c r="AB146" s="12"/>
      <c r="AC146" s="12"/>
    </row>
    <row r="147" spans="1:29" s="9" customFormat="1" ht="12.75" customHeight="1" x14ac:dyDescent="0.2">
      <c r="A147" s="314" t="s">
        <v>106</v>
      </c>
      <c r="B147" s="298"/>
      <c r="C147" s="300"/>
      <c r="D147" s="296" t="s">
        <v>20</v>
      </c>
      <c r="E147" s="298">
        <v>20</v>
      </c>
      <c r="F147" s="296">
        <v>2</v>
      </c>
      <c r="G147" s="268">
        <v>20</v>
      </c>
      <c r="H147" s="292"/>
      <c r="I147" s="276"/>
      <c r="J147" s="276"/>
      <c r="K147" s="276"/>
      <c r="L147" s="276"/>
      <c r="M147" s="316"/>
      <c r="N147" s="304"/>
      <c r="O147" s="276"/>
      <c r="P147" s="276"/>
      <c r="Q147" s="274"/>
      <c r="R147" s="268"/>
      <c r="S147" s="276"/>
      <c r="T147" s="276">
        <v>20</v>
      </c>
      <c r="U147" s="274"/>
      <c r="V147" s="268"/>
      <c r="W147" s="276"/>
      <c r="X147" s="292"/>
      <c r="Y147" s="292"/>
      <c r="Z147" s="12"/>
      <c r="AA147" s="12"/>
      <c r="AB147" s="12"/>
      <c r="AC147" s="12"/>
    </row>
    <row r="148" spans="1:29" s="9" customFormat="1" ht="21" customHeight="1" x14ac:dyDescent="0.2">
      <c r="A148" s="314" t="s">
        <v>107</v>
      </c>
      <c r="B148" s="298"/>
      <c r="C148" s="300"/>
      <c r="D148" s="296" t="s">
        <v>29</v>
      </c>
      <c r="E148" s="298">
        <v>10</v>
      </c>
      <c r="F148" s="296">
        <v>1</v>
      </c>
      <c r="G148" s="268">
        <v>10</v>
      </c>
      <c r="H148" s="292"/>
      <c r="I148" s="276"/>
      <c r="J148" s="276"/>
      <c r="K148" s="276"/>
      <c r="L148" s="276"/>
      <c r="M148" s="316"/>
      <c r="N148" s="304"/>
      <c r="O148" s="276"/>
      <c r="P148" s="276"/>
      <c r="Q148" s="274"/>
      <c r="R148" s="268"/>
      <c r="S148" s="276"/>
      <c r="T148" s="276">
        <v>10</v>
      </c>
      <c r="U148" s="274"/>
      <c r="V148" s="268"/>
      <c r="W148" s="276"/>
      <c r="X148" s="292"/>
      <c r="Y148" s="292"/>
      <c r="Z148" s="12"/>
      <c r="AA148" s="12"/>
      <c r="AB148" s="12"/>
      <c r="AC148" s="12"/>
    </row>
    <row r="149" spans="1:29" s="9" customFormat="1" ht="12.75" customHeight="1" thickBot="1" x14ac:dyDescent="0.25">
      <c r="A149" s="315" t="s">
        <v>176</v>
      </c>
      <c r="B149" s="299"/>
      <c r="C149" s="318"/>
      <c r="D149" s="297" t="s">
        <v>29</v>
      </c>
      <c r="E149" s="299">
        <v>20</v>
      </c>
      <c r="F149" s="297">
        <v>2</v>
      </c>
      <c r="G149" s="294"/>
      <c r="H149" s="293">
        <v>20</v>
      </c>
      <c r="I149" s="291"/>
      <c r="J149" s="291"/>
      <c r="K149" s="291"/>
      <c r="L149" s="291"/>
      <c r="M149" s="317"/>
      <c r="N149" s="305"/>
      <c r="O149" s="291"/>
      <c r="P149" s="291"/>
      <c r="Q149" s="295"/>
      <c r="R149" s="294"/>
      <c r="S149" s="291"/>
      <c r="T149" s="291">
        <v>20</v>
      </c>
      <c r="U149" s="295"/>
      <c r="V149" s="294"/>
      <c r="W149" s="291"/>
      <c r="X149" s="293"/>
      <c r="Y149" s="293"/>
      <c r="Z149" s="12"/>
      <c r="AA149" s="12"/>
      <c r="AB149" s="12"/>
      <c r="AC149" s="12"/>
    </row>
    <row r="150" spans="1:29" s="9" customFormat="1" ht="10.5" customHeight="1" x14ac:dyDescent="0.2">
      <c r="A150" s="58" t="s">
        <v>108</v>
      </c>
      <c r="B150" s="38"/>
      <c r="C150" s="39"/>
      <c r="D150" s="37"/>
      <c r="E150" s="38">
        <f>SUM(E151:E156)</f>
        <v>155</v>
      </c>
      <c r="F150" s="37">
        <f>SUM(F151:F156)</f>
        <v>19</v>
      </c>
      <c r="G150" s="8">
        <f>SUM(G151:G156)</f>
        <v>20</v>
      </c>
      <c r="H150" s="57"/>
      <c r="I150" s="7">
        <f>SUM(I151:I156)</f>
        <v>135</v>
      </c>
      <c r="J150" s="7"/>
      <c r="K150" s="7"/>
      <c r="L150" s="7"/>
      <c r="M150" s="71"/>
      <c r="N150" s="56"/>
      <c r="O150" s="7"/>
      <c r="P150" s="7"/>
      <c r="Q150" s="22"/>
      <c r="R150" s="8"/>
      <c r="S150" s="7"/>
      <c r="T150" s="7"/>
      <c r="U150" s="22">
        <f>SUM(U151:U156)</f>
        <v>25</v>
      </c>
      <c r="V150" s="8">
        <f>SUM(V151:V156)</f>
        <v>20</v>
      </c>
      <c r="W150" s="7">
        <f>SUM(W151:W156)</f>
        <v>95</v>
      </c>
      <c r="X150" s="57"/>
      <c r="Y150" s="57">
        <f>SUM(Y151:Y156)</f>
        <v>15</v>
      </c>
      <c r="Z150" s="12"/>
      <c r="AA150" s="12"/>
      <c r="AB150" s="12"/>
      <c r="AC150" s="12"/>
    </row>
    <row r="151" spans="1:29" s="9" customFormat="1" ht="12.75" customHeight="1" x14ac:dyDescent="0.2">
      <c r="A151" s="314" t="s">
        <v>109</v>
      </c>
      <c r="B151" s="298"/>
      <c r="C151" s="300"/>
      <c r="D151" s="296" t="s">
        <v>29</v>
      </c>
      <c r="E151" s="298">
        <v>25</v>
      </c>
      <c r="F151" s="296">
        <v>2</v>
      </c>
      <c r="G151" s="268"/>
      <c r="H151" s="292"/>
      <c r="I151" s="276">
        <v>25</v>
      </c>
      <c r="J151" s="276"/>
      <c r="K151" s="276"/>
      <c r="L151" s="276"/>
      <c r="M151" s="316"/>
      <c r="N151" s="304"/>
      <c r="O151" s="276"/>
      <c r="P151" s="276"/>
      <c r="Q151" s="274"/>
      <c r="R151" s="268"/>
      <c r="S151" s="276"/>
      <c r="T151" s="276"/>
      <c r="U151" s="274">
        <v>25</v>
      </c>
      <c r="V151" s="268"/>
      <c r="W151" s="276"/>
      <c r="X151" s="292"/>
      <c r="Y151" s="292"/>
      <c r="Z151" s="12"/>
      <c r="AA151" s="12"/>
      <c r="AB151" s="12"/>
      <c r="AC151" s="12"/>
    </row>
    <row r="152" spans="1:29" s="9" customFormat="1" ht="12.75" customHeight="1" x14ac:dyDescent="0.2">
      <c r="A152" s="314" t="s">
        <v>110</v>
      </c>
      <c r="B152" s="298"/>
      <c r="C152" s="300" t="s">
        <v>29</v>
      </c>
      <c r="D152" s="296"/>
      <c r="E152" s="298">
        <v>35</v>
      </c>
      <c r="F152" s="296">
        <v>5</v>
      </c>
      <c r="G152" s="268"/>
      <c r="H152" s="292"/>
      <c r="I152" s="276">
        <v>35</v>
      </c>
      <c r="J152" s="276"/>
      <c r="K152" s="276"/>
      <c r="L152" s="276"/>
      <c r="M152" s="316"/>
      <c r="N152" s="304"/>
      <c r="O152" s="276"/>
      <c r="P152" s="276"/>
      <c r="Q152" s="274"/>
      <c r="R152" s="268"/>
      <c r="S152" s="276"/>
      <c r="T152" s="276"/>
      <c r="U152" s="274"/>
      <c r="V152" s="268"/>
      <c r="W152" s="276">
        <v>35</v>
      </c>
      <c r="X152" s="292"/>
      <c r="Y152" s="292"/>
      <c r="Z152" s="12"/>
      <c r="AA152" s="12"/>
      <c r="AB152" s="12"/>
      <c r="AC152" s="12"/>
    </row>
    <row r="153" spans="1:29" s="9" customFormat="1" ht="12.75" customHeight="1" x14ac:dyDescent="0.2">
      <c r="A153" s="314" t="s">
        <v>111</v>
      </c>
      <c r="B153" s="298"/>
      <c r="C153" s="300" t="s">
        <v>29</v>
      </c>
      <c r="D153" s="296"/>
      <c r="E153" s="298">
        <v>30</v>
      </c>
      <c r="F153" s="296">
        <v>5</v>
      </c>
      <c r="G153" s="268"/>
      <c r="H153" s="292"/>
      <c r="I153" s="276">
        <v>30</v>
      </c>
      <c r="J153" s="276"/>
      <c r="K153" s="276"/>
      <c r="L153" s="276"/>
      <c r="M153" s="316"/>
      <c r="N153" s="304"/>
      <c r="O153" s="276"/>
      <c r="P153" s="276"/>
      <c r="Q153" s="274"/>
      <c r="R153" s="268"/>
      <c r="S153" s="276"/>
      <c r="T153" s="276"/>
      <c r="U153" s="274"/>
      <c r="V153" s="268"/>
      <c r="W153" s="276">
        <v>30</v>
      </c>
      <c r="X153" s="292"/>
      <c r="Y153" s="292"/>
      <c r="Z153" s="12"/>
      <c r="AA153" s="12"/>
      <c r="AB153" s="12"/>
      <c r="AC153" s="12"/>
    </row>
    <row r="154" spans="1:29" s="9" customFormat="1" ht="12.75" customHeight="1" x14ac:dyDescent="0.2">
      <c r="A154" s="514" t="s">
        <v>112</v>
      </c>
      <c r="B154" s="525"/>
      <c r="C154" s="404" t="s">
        <v>29</v>
      </c>
      <c r="D154" s="400" t="s">
        <v>29</v>
      </c>
      <c r="E154" s="525">
        <v>35</v>
      </c>
      <c r="F154" s="296">
        <v>1</v>
      </c>
      <c r="G154" s="519">
        <v>20</v>
      </c>
      <c r="H154" s="493"/>
      <c r="I154" s="422">
        <v>15</v>
      </c>
      <c r="J154" s="422"/>
      <c r="K154" s="422"/>
      <c r="L154" s="422"/>
      <c r="M154" s="604"/>
      <c r="N154" s="606"/>
      <c r="O154" s="422"/>
      <c r="P154" s="422"/>
      <c r="Q154" s="492"/>
      <c r="R154" s="519"/>
      <c r="S154" s="422"/>
      <c r="T154" s="422"/>
      <c r="U154" s="492"/>
      <c r="V154" s="519">
        <v>20</v>
      </c>
      <c r="W154" s="422"/>
      <c r="X154" s="493"/>
      <c r="Y154" s="493">
        <v>15</v>
      </c>
      <c r="Z154" s="12"/>
      <c r="AA154" s="12"/>
      <c r="AB154" s="12"/>
      <c r="AC154" s="12"/>
    </row>
    <row r="155" spans="1:29" s="9" customFormat="1" ht="9.75" customHeight="1" x14ac:dyDescent="0.2">
      <c r="A155" s="600"/>
      <c r="B155" s="601"/>
      <c r="C155" s="602"/>
      <c r="D155" s="603"/>
      <c r="E155" s="601"/>
      <c r="F155" s="266">
        <v>2</v>
      </c>
      <c r="G155" s="598"/>
      <c r="H155" s="423"/>
      <c r="I155" s="421"/>
      <c r="J155" s="421"/>
      <c r="K155" s="421"/>
      <c r="L155" s="421"/>
      <c r="M155" s="605"/>
      <c r="N155" s="607"/>
      <c r="O155" s="421"/>
      <c r="P155" s="421"/>
      <c r="Q155" s="491"/>
      <c r="R155" s="598"/>
      <c r="S155" s="421"/>
      <c r="T155" s="421"/>
      <c r="U155" s="491"/>
      <c r="V155" s="598"/>
      <c r="W155" s="421"/>
      <c r="X155" s="423"/>
      <c r="Y155" s="423"/>
      <c r="Z155" s="12"/>
      <c r="AA155" s="12"/>
      <c r="AB155" s="12"/>
      <c r="AC155" s="12"/>
    </row>
    <row r="156" spans="1:29" s="9" customFormat="1" ht="12.75" customHeight="1" thickBot="1" x14ac:dyDescent="0.25">
      <c r="A156" s="315" t="s">
        <v>113</v>
      </c>
      <c r="B156" s="299"/>
      <c r="C156" s="318" t="s">
        <v>29</v>
      </c>
      <c r="D156" s="297"/>
      <c r="E156" s="299">
        <v>30</v>
      </c>
      <c r="F156" s="297">
        <v>4</v>
      </c>
      <c r="G156" s="294"/>
      <c r="H156" s="293"/>
      <c r="I156" s="291">
        <v>30</v>
      </c>
      <c r="J156" s="291"/>
      <c r="K156" s="291"/>
      <c r="L156" s="291"/>
      <c r="M156" s="317"/>
      <c r="N156" s="305"/>
      <c r="O156" s="291"/>
      <c r="P156" s="291"/>
      <c r="Q156" s="295"/>
      <c r="R156" s="294"/>
      <c r="S156" s="291"/>
      <c r="T156" s="291"/>
      <c r="U156" s="295"/>
      <c r="V156" s="294"/>
      <c r="W156" s="291">
        <v>30</v>
      </c>
      <c r="X156" s="293"/>
      <c r="Y156" s="293"/>
      <c r="Z156" s="12"/>
      <c r="AA156" s="12"/>
      <c r="AB156" s="12"/>
      <c r="AC156" s="12"/>
    </row>
    <row r="157" spans="1:29" s="9" customFormat="1" ht="12" customHeight="1" x14ac:dyDescent="0.2">
      <c r="A157" s="301" t="s">
        <v>141</v>
      </c>
      <c r="B157" s="255"/>
      <c r="C157" s="256"/>
      <c r="D157" s="259"/>
      <c r="E157" s="255">
        <f>SUM(E124,E128,E131,E133,E137,E142,E150)</f>
        <v>535</v>
      </c>
      <c r="F157" s="259"/>
      <c r="G157" s="255">
        <f>SUM(G128,G131,G133,G137,G142,G150)</f>
        <v>235</v>
      </c>
      <c r="H157" s="136"/>
      <c r="I157" s="256">
        <f>SUM(I124,I128,I131,I150)</f>
        <v>280</v>
      </c>
      <c r="J157" s="256"/>
      <c r="K157" s="256"/>
      <c r="L157" s="256"/>
      <c r="M157" s="259"/>
      <c r="N157" s="464"/>
      <c r="O157" s="465"/>
      <c r="P157" s="456"/>
      <c r="Q157" s="457"/>
      <c r="R157" s="472">
        <f>SUM(R124:S124,R128:S128,R133:S133,R137:S137,R142:S142,R150:S150)</f>
        <v>125</v>
      </c>
      <c r="S157" s="473"/>
      <c r="T157" s="473">
        <f>SUM(T124:U124,T128:U128,T131:U131,T133:U133,T142:U142,T150:U150)</f>
        <v>280</v>
      </c>
      <c r="U157" s="485"/>
      <c r="V157" s="472">
        <f>SUM(V124:W124,V128:W128,V131:W131,V137:W137,V142:W142,V150:W150)</f>
        <v>115</v>
      </c>
      <c r="W157" s="473"/>
      <c r="X157" s="595">
        <f>SUM(X124:Y124,X128:Y128,X131:Y131,X137:Y137,X142:Y142,X150:Y150)</f>
        <v>15</v>
      </c>
      <c r="Y157" s="595"/>
      <c r="Z157" s="12"/>
      <c r="AA157" s="12"/>
      <c r="AB157" s="12"/>
      <c r="AC157" s="12"/>
    </row>
    <row r="158" spans="1:29" s="9" customFormat="1" ht="12" customHeight="1" thickBot="1" x14ac:dyDescent="0.25">
      <c r="A158" s="218" t="s">
        <v>142</v>
      </c>
      <c r="B158" s="277"/>
      <c r="C158" s="278"/>
      <c r="D158" s="285"/>
      <c r="E158" s="277"/>
      <c r="F158" s="285">
        <f>SUM(F124,F128,F131,F133,F137,F142,F150)</f>
        <v>53</v>
      </c>
      <c r="G158" s="277"/>
      <c r="H158" s="219"/>
      <c r="I158" s="278"/>
      <c r="J158" s="278"/>
      <c r="K158" s="278"/>
      <c r="L158" s="278"/>
      <c r="M158" s="285"/>
      <c r="N158" s="587"/>
      <c r="O158" s="488"/>
      <c r="P158" s="486"/>
      <c r="Q158" s="487"/>
      <c r="R158" s="488">
        <f>SUM(F125,F134:F136,F138:F141,F143)</f>
        <v>11</v>
      </c>
      <c r="S158" s="489"/>
      <c r="T158" s="489">
        <f>SUM(F126:F127,F129:F130,F132,F144:F149,F151)</f>
        <v>25</v>
      </c>
      <c r="U158" s="547"/>
      <c r="V158" s="488">
        <f>SUM(F152,F153,F154,F156)</f>
        <v>15</v>
      </c>
      <c r="W158" s="489"/>
      <c r="X158" s="490">
        <f>SUM(F146)</f>
        <v>2</v>
      </c>
      <c r="Y158" s="490"/>
      <c r="Z158" s="12"/>
      <c r="AA158" s="12"/>
      <c r="AB158" s="12"/>
      <c r="AC158" s="12"/>
    </row>
    <row r="159" spans="1:29" s="9" customFormat="1" ht="12" customHeight="1" thickBot="1" x14ac:dyDescent="0.25">
      <c r="A159" s="231"/>
      <c r="B159" s="232"/>
      <c r="C159" s="232"/>
      <c r="D159" s="232"/>
      <c r="E159" s="232"/>
      <c r="F159" s="232"/>
      <c r="G159" s="232"/>
      <c r="H159" s="233"/>
      <c r="I159" s="232"/>
      <c r="J159" s="232"/>
      <c r="K159" s="232"/>
      <c r="L159" s="232"/>
      <c r="M159" s="232"/>
      <c r="N159" s="232"/>
      <c r="O159" s="232"/>
      <c r="P159" s="232"/>
      <c r="Q159" s="232"/>
      <c r="R159" s="232"/>
      <c r="S159" s="232"/>
      <c r="T159" s="232"/>
      <c r="U159" s="232"/>
      <c r="V159" s="232"/>
      <c r="W159" s="232"/>
      <c r="X159" s="234"/>
      <c r="Y159" s="234"/>
      <c r="Z159" s="12"/>
      <c r="AA159" s="12"/>
      <c r="AB159" s="12"/>
      <c r="AC159" s="12"/>
    </row>
    <row r="160" spans="1:29" s="9" customFormat="1" ht="12" customHeight="1" x14ac:dyDescent="0.2">
      <c r="A160" s="220" t="s">
        <v>194</v>
      </c>
      <c r="B160" s="221"/>
      <c r="C160" s="222"/>
      <c r="D160" s="220"/>
      <c r="E160" s="255">
        <f>SUM(E66,E157)</f>
        <v>1650</v>
      </c>
      <c r="F160" s="259"/>
      <c r="G160" s="255"/>
      <c r="H160" s="256"/>
      <c r="I160" s="256"/>
      <c r="J160" s="256"/>
      <c r="K160" s="256"/>
      <c r="L160" s="256"/>
      <c r="M160" s="259"/>
      <c r="N160" s="472">
        <f>SUM(N66)</f>
        <v>300</v>
      </c>
      <c r="O160" s="473"/>
      <c r="P160" s="473">
        <f>SUM(P66)</f>
        <v>300</v>
      </c>
      <c r="Q160" s="485"/>
      <c r="R160" s="472">
        <f>SUM(R66,R157)</f>
        <v>275</v>
      </c>
      <c r="S160" s="473"/>
      <c r="T160" s="473">
        <f>SUM(T66,T157)</f>
        <v>340</v>
      </c>
      <c r="U160" s="485"/>
      <c r="V160" s="472">
        <f>SUM(V66,V157)</f>
        <v>235</v>
      </c>
      <c r="W160" s="473"/>
      <c r="X160" s="473">
        <f>SUM(X66,X157)</f>
        <v>200</v>
      </c>
      <c r="Y160" s="473"/>
      <c r="Z160" s="12"/>
      <c r="AA160" s="12"/>
      <c r="AB160" s="12"/>
      <c r="AC160" s="12"/>
    </row>
    <row r="161" spans="1:29" s="9" customFormat="1" ht="12" customHeight="1" x14ac:dyDescent="0.2">
      <c r="A161" s="138" t="s">
        <v>195</v>
      </c>
      <c r="B161" s="139"/>
      <c r="C161" s="140"/>
      <c r="D161" s="138"/>
      <c r="E161" s="354">
        <v>200</v>
      </c>
      <c r="F161" s="335"/>
      <c r="G161" s="354"/>
      <c r="H161" s="334"/>
      <c r="I161" s="334"/>
      <c r="J161" s="334"/>
      <c r="K161" s="334"/>
      <c r="L161" s="334"/>
      <c r="M161" s="335"/>
      <c r="N161" s="438"/>
      <c r="O161" s="439"/>
      <c r="P161" s="440"/>
      <c r="Q161" s="441"/>
      <c r="R161" s="438">
        <v>30</v>
      </c>
      <c r="S161" s="439"/>
      <c r="T161" s="440"/>
      <c r="U161" s="441"/>
      <c r="V161" s="438">
        <v>50</v>
      </c>
      <c r="W161" s="439"/>
      <c r="X161" s="440">
        <v>120</v>
      </c>
      <c r="Y161" s="439"/>
      <c r="Z161" s="12"/>
      <c r="AA161" s="12"/>
      <c r="AB161" s="12"/>
      <c r="AC161" s="12"/>
    </row>
    <row r="162" spans="1:29" s="9" customFormat="1" ht="12" customHeight="1" thickBot="1" x14ac:dyDescent="0.25">
      <c r="A162" s="141" t="s">
        <v>154</v>
      </c>
      <c r="B162" s="142"/>
      <c r="C162" s="143"/>
      <c r="D162" s="141"/>
      <c r="E162" s="257"/>
      <c r="F162" s="260">
        <f>SUM(F68,F158)</f>
        <v>180</v>
      </c>
      <c r="G162" s="257"/>
      <c r="H162" s="144"/>
      <c r="I162" s="258"/>
      <c r="J162" s="258"/>
      <c r="K162" s="258"/>
      <c r="L162" s="258"/>
      <c r="M162" s="260"/>
      <c r="N162" s="405">
        <f>SUM(N68)</f>
        <v>30</v>
      </c>
      <c r="O162" s="406"/>
      <c r="P162" s="406">
        <f>SUM(P68,P158)</f>
        <v>30</v>
      </c>
      <c r="Q162" s="446"/>
      <c r="R162" s="405">
        <f>SUM(R68,R158)</f>
        <v>30</v>
      </c>
      <c r="S162" s="406"/>
      <c r="T162" s="406">
        <f>SUM(T68,T158)</f>
        <v>30</v>
      </c>
      <c r="U162" s="446"/>
      <c r="V162" s="405">
        <f>SUM(V68,V158)</f>
        <v>30</v>
      </c>
      <c r="W162" s="406"/>
      <c r="X162" s="391">
        <f>SUM(X68,X158)</f>
        <v>30</v>
      </c>
      <c r="Y162" s="391"/>
      <c r="Z162" s="12"/>
      <c r="AA162" s="12"/>
      <c r="AB162" s="12"/>
      <c r="AC162" s="12"/>
    </row>
    <row r="163" spans="1:29" s="9" customFormat="1" ht="12" customHeight="1" x14ac:dyDescent="0.2">
      <c r="A163" s="88" t="s">
        <v>152</v>
      </c>
      <c r="B163" s="85"/>
      <c r="C163" s="86"/>
      <c r="D163" s="87"/>
      <c r="E163" s="269"/>
      <c r="F163" s="77">
        <v>23</v>
      </c>
      <c r="G163" s="269"/>
      <c r="H163" s="80"/>
      <c r="I163" s="81"/>
      <c r="J163" s="81"/>
      <c r="K163" s="81"/>
      <c r="L163" s="81"/>
      <c r="M163" s="77"/>
      <c r="N163" s="397"/>
      <c r="O163" s="398"/>
      <c r="P163" s="466"/>
      <c r="Q163" s="467"/>
      <c r="R163" s="397"/>
      <c r="S163" s="398"/>
      <c r="T163" s="466"/>
      <c r="U163" s="467"/>
      <c r="V163" s="397"/>
      <c r="W163" s="398"/>
      <c r="X163" s="395"/>
      <c r="Y163" s="396"/>
      <c r="Z163" s="12"/>
      <c r="AA163" s="12"/>
      <c r="AB163" s="12"/>
      <c r="AC163" s="12"/>
    </row>
    <row r="164" spans="1:29" s="9" customFormat="1" ht="12" customHeight="1" x14ac:dyDescent="0.2">
      <c r="A164" s="84" t="s">
        <v>153</v>
      </c>
      <c r="B164" s="78"/>
      <c r="C164" s="83"/>
      <c r="D164" s="84"/>
      <c r="E164" s="271"/>
      <c r="F164" s="75">
        <f>SUM(F158)</f>
        <v>53</v>
      </c>
      <c r="G164" s="271"/>
      <c r="H164" s="76"/>
      <c r="I164" s="74"/>
      <c r="J164" s="74"/>
      <c r="K164" s="74"/>
      <c r="L164" s="74"/>
      <c r="M164" s="75"/>
      <c r="N164" s="462"/>
      <c r="O164" s="463"/>
      <c r="P164" s="468"/>
      <c r="Q164" s="469"/>
      <c r="R164" s="462"/>
      <c r="S164" s="463"/>
      <c r="T164" s="468"/>
      <c r="U164" s="469"/>
      <c r="V164" s="462"/>
      <c r="W164" s="463"/>
      <c r="X164" s="560"/>
      <c r="Y164" s="561"/>
      <c r="Z164" s="12"/>
      <c r="AA164" s="12"/>
      <c r="AB164" s="12"/>
      <c r="AC164" s="12"/>
    </row>
    <row r="165" spans="1:29" s="9" customFormat="1" ht="12" customHeight="1" x14ac:dyDescent="0.2">
      <c r="A165" s="89" t="s">
        <v>186</v>
      </c>
      <c r="B165" s="578"/>
      <c r="C165" s="450"/>
      <c r="D165" s="470"/>
      <c r="E165" s="453">
        <v>90</v>
      </c>
      <c r="F165" s="79">
        <v>4</v>
      </c>
      <c r="G165" s="578">
        <v>30</v>
      </c>
      <c r="H165" s="580"/>
      <c r="I165" s="450">
        <v>60</v>
      </c>
      <c r="J165" s="450"/>
      <c r="K165" s="450"/>
      <c r="L165" s="450"/>
      <c r="M165" s="470"/>
      <c r="N165" s="452"/>
      <c r="O165" s="453"/>
      <c r="P165" s="458"/>
      <c r="Q165" s="459"/>
      <c r="R165" s="452"/>
      <c r="S165" s="453"/>
      <c r="T165" s="458"/>
      <c r="U165" s="459"/>
      <c r="V165" s="452">
        <v>45</v>
      </c>
      <c r="W165" s="453"/>
      <c r="X165" s="554">
        <v>45</v>
      </c>
      <c r="Y165" s="555"/>
      <c r="Z165" s="12"/>
      <c r="AA165" s="12"/>
      <c r="AB165" s="12"/>
      <c r="AC165" s="12"/>
    </row>
    <row r="166" spans="1:29" s="9" customFormat="1" ht="12" customHeight="1" x14ac:dyDescent="0.2">
      <c r="A166" s="161"/>
      <c r="B166" s="579"/>
      <c r="C166" s="451"/>
      <c r="D166" s="471"/>
      <c r="E166" s="455"/>
      <c r="F166" s="303">
        <v>4</v>
      </c>
      <c r="G166" s="579"/>
      <c r="H166" s="581"/>
      <c r="I166" s="451"/>
      <c r="J166" s="451"/>
      <c r="K166" s="451"/>
      <c r="L166" s="451"/>
      <c r="M166" s="471"/>
      <c r="N166" s="454"/>
      <c r="O166" s="455"/>
      <c r="P166" s="460"/>
      <c r="Q166" s="461"/>
      <c r="R166" s="454"/>
      <c r="S166" s="455"/>
      <c r="T166" s="460"/>
      <c r="U166" s="461"/>
      <c r="V166" s="454"/>
      <c r="W166" s="455"/>
      <c r="X166" s="556"/>
      <c r="Y166" s="557"/>
      <c r="Z166" s="12"/>
      <c r="AA166" s="12"/>
      <c r="AB166" s="12"/>
      <c r="AC166" s="12"/>
    </row>
    <row r="167" spans="1:29" s="9" customFormat="1" ht="12" customHeight="1" thickBot="1" x14ac:dyDescent="0.25">
      <c r="A167" s="223" t="s">
        <v>174</v>
      </c>
      <c r="B167" s="283"/>
      <c r="C167" s="224"/>
      <c r="D167" s="225"/>
      <c r="E167" s="283">
        <v>30</v>
      </c>
      <c r="F167" s="225">
        <v>2</v>
      </c>
      <c r="G167" s="283">
        <v>30</v>
      </c>
      <c r="H167" s="226"/>
      <c r="I167" s="224"/>
      <c r="J167" s="224"/>
      <c r="K167" s="224"/>
      <c r="L167" s="224"/>
      <c r="M167" s="225"/>
      <c r="N167" s="282"/>
      <c r="O167" s="283"/>
      <c r="P167" s="227"/>
      <c r="Q167" s="228"/>
      <c r="R167" s="282"/>
      <c r="S167" s="283"/>
      <c r="T167" s="227"/>
      <c r="U167" s="228"/>
      <c r="V167" s="584">
        <v>30</v>
      </c>
      <c r="W167" s="585"/>
      <c r="X167" s="229"/>
      <c r="Y167" s="230"/>
      <c r="Z167" s="12"/>
      <c r="AA167" s="12"/>
      <c r="AB167" s="12"/>
      <c r="AC167" s="12"/>
    </row>
    <row r="168" spans="1:29" s="9" customFormat="1" ht="12" customHeight="1" x14ac:dyDescent="0.2">
      <c r="A168" s="158" t="s">
        <v>155</v>
      </c>
      <c r="B168" s="163"/>
      <c r="C168" s="164"/>
      <c r="D168" s="158"/>
      <c r="E168" s="253">
        <f>SUM(E67,E160,E165,E167)</f>
        <v>1970</v>
      </c>
      <c r="F168" s="357"/>
      <c r="G168" s="253"/>
      <c r="H168" s="159"/>
      <c r="I168" s="279"/>
      <c r="J168" s="279"/>
      <c r="K168" s="279"/>
      <c r="L168" s="279"/>
      <c r="M168" s="357"/>
      <c r="N168" s="464">
        <f>SUM(N160)</f>
        <v>300</v>
      </c>
      <c r="O168" s="465"/>
      <c r="P168" s="456">
        <f>SUM(P160)</f>
        <v>300</v>
      </c>
      <c r="Q168" s="457"/>
      <c r="R168" s="464">
        <f>SUM(R160)</f>
        <v>275</v>
      </c>
      <c r="S168" s="465"/>
      <c r="T168" s="456">
        <f>SUM(T160)</f>
        <v>340</v>
      </c>
      <c r="U168" s="457"/>
      <c r="V168" s="464">
        <f>SUM(V67,V160,V165,V167)</f>
        <v>360</v>
      </c>
      <c r="W168" s="465"/>
      <c r="X168" s="582">
        <f>SUM(X67,X160,X165)</f>
        <v>365</v>
      </c>
      <c r="Y168" s="379"/>
      <c r="Z168" s="12"/>
      <c r="AA168" s="12"/>
      <c r="AB168" s="12"/>
      <c r="AC168" s="12"/>
    </row>
    <row r="169" spans="1:29" s="9" customFormat="1" ht="12" customHeight="1" x14ac:dyDescent="0.2">
      <c r="A169" s="302" t="s">
        <v>156</v>
      </c>
      <c r="B169" s="145"/>
      <c r="C169" s="146"/>
      <c r="D169" s="302"/>
      <c r="E169" s="272"/>
      <c r="F169" s="289">
        <f>SUM(F162,F165:F166,F167)</f>
        <v>190</v>
      </c>
      <c r="G169" s="272"/>
      <c r="H169" s="137"/>
      <c r="I169" s="288"/>
      <c r="J169" s="288"/>
      <c r="K169" s="288"/>
      <c r="L169" s="288"/>
      <c r="M169" s="289"/>
      <c r="N169" s="438">
        <f>SUM(N162)</f>
        <v>30</v>
      </c>
      <c r="O169" s="439"/>
      <c r="P169" s="440">
        <f>SUM(P162)</f>
        <v>30</v>
      </c>
      <c r="Q169" s="441"/>
      <c r="R169" s="438">
        <f>SUM(R162)</f>
        <v>30</v>
      </c>
      <c r="S169" s="439"/>
      <c r="T169" s="440">
        <f>SUM(T162)</f>
        <v>30</v>
      </c>
      <c r="U169" s="441"/>
      <c r="V169" s="438">
        <f>SUM(V162,F165,F167)</f>
        <v>36</v>
      </c>
      <c r="W169" s="439"/>
      <c r="X169" s="502">
        <f>SUM(X162,F166)</f>
        <v>34</v>
      </c>
      <c r="Y169" s="388"/>
      <c r="Z169" s="12"/>
      <c r="AA169" s="12"/>
      <c r="AB169" s="12"/>
      <c r="AC169" s="12"/>
    </row>
    <row r="170" spans="1:29" s="9" customFormat="1" ht="12" customHeight="1" x14ac:dyDescent="0.2">
      <c r="A170" s="94"/>
      <c r="B170" s="94"/>
      <c r="C170" s="94"/>
      <c r="D170" s="94"/>
      <c r="E170" s="82"/>
      <c r="F170" s="82"/>
      <c r="G170" s="82"/>
      <c r="H170" s="98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97"/>
      <c r="Y170" s="97"/>
      <c r="Z170" s="12"/>
      <c r="AA170" s="12"/>
      <c r="AB170" s="12"/>
      <c r="AC170" s="12"/>
    </row>
    <row r="171" spans="1:29" s="9" customFormat="1" ht="19.5" customHeight="1" x14ac:dyDescent="0.2">
      <c r="A171" s="410" t="s">
        <v>181</v>
      </c>
      <c r="B171" s="410"/>
      <c r="C171" s="410"/>
      <c r="D171" s="410"/>
      <c r="E171" s="410"/>
      <c r="F171" s="410"/>
      <c r="G171" s="410"/>
      <c r="H171" s="410"/>
      <c r="I171" s="410"/>
      <c r="J171" s="410"/>
      <c r="K171" s="410"/>
      <c r="L171" s="410"/>
      <c r="M171" s="410"/>
      <c r="N171" s="410"/>
      <c r="O171" s="410"/>
      <c r="P171" s="410"/>
      <c r="Q171" s="410"/>
      <c r="R171" s="410"/>
      <c r="S171" s="410"/>
      <c r="T171" s="410"/>
      <c r="U171" s="410"/>
      <c r="V171" s="410"/>
      <c r="W171" s="410"/>
      <c r="X171" s="410"/>
      <c r="Y171" s="410"/>
      <c r="Z171" s="12"/>
      <c r="AA171" s="12"/>
      <c r="AB171" s="12"/>
      <c r="AC171" s="12"/>
    </row>
    <row r="172" spans="1:29" s="9" customFormat="1" ht="18.75" customHeight="1" x14ac:dyDescent="0.2">
      <c r="A172" s="409" t="s">
        <v>177</v>
      </c>
      <c r="B172" s="409"/>
      <c r="C172" s="409"/>
      <c r="D172" s="409"/>
      <c r="E172" s="409"/>
      <c r="F172" s="409"/>
      <c r="G172" s="409"/>
      <c r="H172" s="409"/>
      <c r="I172" s="409"/>
      <c r="J172" s="409"/>
      <c r="K172" s="409"/>
      <c r="L172" s="409"/>
      <c r="M172" s="409"/>
      <c r="N172" s="409"/>
      <c r="O172" s="409"/>
      <c r="P172" s="409"/>
      <c r="Q172" s="409"/>
      <c r="R172" s="409"/>
      <c r="S172" s="409"/>
      <c r="T172" s="409"/>
      <c r="U172" s="409"/>
      <c r="V172" s="409"/>
      <c r="W172" s="409"/>
      <c r="X172" s="409"/>
      <c r="Y172" s="409"/>
      <c r="Z172" s="12"/>
      <c r="AA172" s="12"/>
      <c r="AB172" s="12"/>
      <c r="AC172" s="12"/>
    </row>
    <row r="173" spans="1:29" s="9" customFormat="1" ht="27" customHeight="1" x14ac:dyDescent="0.2">
      <c r="A173" s="572" t="s">
        <v>178</v>
      </c>
      <c r="B173" s="589" t="s">
        <v>26</v>
      </c>
      <c r="C173" s="473" t="s">
        <v>0</v>
      </c>
      <c r="D173" s="485"/>
      <c r="E173" s="589" t="s">
        <v>86</v>
      </c>
      <c r="F173" s="592" t="s">
        <v>1</v>
      </c>
      <c r="G173" s="472" t="s">
        <v>114</v>
      </c>
      <c r="H173" s="473"/>
      <c r="I173" s="473"/>
      <c r="J173" s="473"/>
      <c r="K173" s="473"/>
      <c r="L173" s="473"/>
      <c r="M173" s="485"/>
      <c r="N173" s="447" t="s">
        <v>189</v>
      </c>
      <c r="O173" s="448"/>
      <c r="P173" s="448"/>
      <c r="Q173" s="449"/>
      <c r="R173" s="447" t="s">
        <v>191</v>
      </c>
      <c r="S173" s="448"/>
      <c r="T173" s="448"/>
      <c r="U173" s="449"/>
      <c r="V173" s="447" t="s">
        <v>192</v>
      </c>
      <c r="W173" s="448"/>
      <c r="X173" s="448"/>
      <c r="Y173" s="448"/>
      <c r="Z173" s="12"/>
      <c r="AA173" s="12"/>
      <c r="AB173" s="12"/>
      <c r="AC173" s="12"/>
    </row>
    <row r="174" spans="1:29" s="9" customFormat="1" ht="13.5" customHeight="1" x14ac:dyDescent="0.2">
      <c r="A174" s="573"/>
      <c r="B174" s="590"/>
      <c r="C174" s="444" t="s">
        <v>84</v>
      </c>
      <c r="D174" s="445" t="s">
        <v>85</v>
      </c>
      <c r="E174" s="590"/>
      <c r="F174" s="593"/>
      <c r="G174" s="439" t="s">
        <v>3</v>
      </c>
      <c r="H174" s="444" t="s">
        <v>4</v>
      </c>
      <c r="I174" s="444" t="s">
        <v>5</v>
      </c>
      <c r="J174" s="444"/>
      <c r="K174" s="444" t="s">
        <v>7</v>
      </c>
      <c r="L174" s="444" t="s">
        <v>8</v>
      </c>
      <c r="M174" s="445" t="s">
        <v>9</v>
      </c>
      <c r="N174" s="439" t="s">
        <v>87</v>
      </c>
      <c r="O174" s="444"/>
      <c r="P174" s="444" t="s">
        <v>88</v>
      </c>
      <c r="Q174" s="445"/>
      <c r="R174" s="439" t="s">
        <v>89</v>
      </c>
      <c r="S174" s="444"/>
      <c r="T174" s="444" t="s">
        <v>90</v>
      </c>
      <c r="U174" s="445"/>
      <c r="V174" s="439" t="s">
        <v>91</v>
      </c>
      <c r="W174" s="444"/>
      <c r="X174" s="444" t="s">
        <v>115</v>
      </c>
      <c r="Y174" s="444"/>
      <c r="Z174" s="12"/>
      <c r="AA174" s="12"/>
      <c r="AB174" s="12"/>
      <c r="AC174" s="12"/>
    </row>
    <row r="175" spans="1:29" s="9" customFormat="1" ht="16.5" customHeight="1" thickBot="1" x14ac:dyDescent="0.25">
      <c r="A175" s="574"/>
      <c r="B175" s="591"/>
      <c r="C175" s="406"/>
      <c r="D175" s="446"/>
      <c r="E175" s="591"/>
      <c r="F175" s="594"/>
      <c r="G175" s="405"/>
      <c r="H175" s="406"/>
      <c r="I175" s="258" t="s">
        <v>6</v>
      </c>
      <c r="J175" s="258" t="s">
        <v>3</v>
      </c>
      <c r="K175" s="406"/>
      <c r="L175" s="406"/>
      <c r="M175" s="446"/>
      <c r="N175" s="257" t="s">
        <v>19</v>
      </c>
      <c r="O175" s="258" t="s">
        <v>5</v>
      </c>
      <c r="P175" s="258" t="s">
        <v>19</v>
      </c>
      <c r="Q175" s="260" t="s">
        <v>5</v>
      </c>
      <c r="R175" s="257" t="s">
        <v>19</v>
      </c>
      <c r="S175" s="258" t="s">
        <v>5</v>
      </c>
      <c r="T175" s="258" t="s">
        <v>19</v>
      </c>
      <c r="U175" s="260" t="s">
        <v>5</v>
      </c>
      <c r="V175" s="257" t="s">
        <v>19</v>
      </c>
      <c r="W175" s="258" t="s">
        <v>5</v>
      </c>
      <c r="X175" s="258" t="s">
        <v>19</v>
      </c>
      <c r="Y175" s="258" t="s">
        <v>5</v>
      </c>
      <c r="Z175" s="12"/>
      <c r="AA175" s="12"/>
      <c r="AB175" s="12"/>
      <c r="AC175" s="12"/>
    </row>
    <row r="176" spans="1:29" s="9" customFormat="1" ht="12" customHeight="1" x14ac:dyDescent="0.2">
      <c r="A176" s="58" t="s">
        <v>143</v>
      </c>
      <c r="B176" s="38"/>
      <c r="C176" s="39"/>
      <c r="D176" s="37"/>
      <c r="E176" s="38">
        <f>SUM(E177:E179)</f>
        <v>60</v>
      </c>
      <c r="F176" s="37">
        <f>SUM(F177:F179)</f>
        <v>6</v>
      </c>
      <c r="G176" s="8"/>
      <c r="H176" s="57"/>
      <c r="I176" s="7">
        <f>SUM(I177:I179)</f>
        <v>60</v>
      </c>
      <c r="J176" s="7"/>
      <c r="K176" s="7"/>
      <c r="L176" s="7"/>
      <c r="M176" s="71"/>
      <c r="N176" s="56"/>
      <c r="O176" s="7"/>
      <c r="P176" s="7"/>
      <c r="Q176" s="22"/>
      <c r="R176" s="8"/>
      <c r="S176" s="7">
        <f>SUM(S177:S179)</f>
        <v>20</v>
      </c>
      <c r="T176" s="7"/>
      <c r="U176" s="22">
        <f>U178+U179</f>
        <v>40</v>
      </c>
      <c r="V176" s="8"/>
      <c r="W176" s="7"/>
      <c r="X176" s="57"/>
      <c r="Y176" s="57"/>
      <c r="Z176" s="12"/>
      <c r="AA176" s="12"/>
      <c r="AB176" s="12"/>
      <c r="AC176" s="12"/>
    </row>
    <row r="177" spans="1:29" s="9" customFormat="1" ht="12" customHeight="1" x14ac:dyDescent="0.2">
      <c r="A177" s="314" t="s">
        <v>170</v>
      </c>
      <c r="B177" s="298"/>
      <c r="C177" s="300" t="s">
        <v>29</v>
      </c>
      <c r="D177" s="296"/>
      <c r="E177" s="298">
        <v>20</v>
      </c>
      <c r="F177" s="296">
        <v>2</v>
      </c>
      <c r="G177" s="268"/>
      <c r="H177" s="292"/>
      <c r="I177" s="276">
        <v>20</v>
      </c>
      <c r="J177" s="276"/>
      <c r="K177" s="276"/>
      <c r="L177" s="276"/>
      <c r="M177" s="316"/>
      <c r="N177" s="304"/>
      <c r="O177" s="276"/>
      <c r="P177" s="276"/>
      <c r="Q177" s="274"/>
      <c r="R177" s="268"/>
      <c r="S177" s="276">
        <v>20</v>
      </c>
      <c r="T177" s="276"/>
      <c r="U177" s="274"/>
      <c r="V177" s="268"/>
      <c r="W177" s="276"/>
      <c r="X177" s="292"/>
      <c r="Y177" s="292"/>
      <c r="Z177" s="12"/>
      <c r="AA177" s="12"/>
      <c r="AB177" s="12"/>
      <c r="AC177" s="12"/>
    </row>
    <row r="178" spans="1:29" s="9" customFormat="1" ht="12" customHeight="1" x14ac:dyDescent="0.2">
      <c r="A178" s="314" t="s">
        <v>149</v>
      </c>
      <c r="B178" s="298"/>
      <c r="C178" s="300"/>
      <c r="D178" s="296" t="s">
        <v>29</v>
      </c>
      <c r="E178" s="298">
        <v>20</v>
      </c>
      <c r="F178" s="296">
        <v>2</v>
      </c>
      <c r="G178" s="268"/>
      <c r="H178" s="292"/>
      <c r="I178" s="276">
        <v>20</v>
      </c>
      <c r="J178" s="276"/>
      <c r="K178" s="276"/>
      <c r="L178" s="276"/>
      <c r="M178" s="316"/>
      <c r="N178" s="304"/>
      <c r="O178" s="276"/>
      <c r="P178" s="276"/>
      <c r="Q178" s="274"/>
      <c r="R178" s="268"/>
      <c r="S178" s="276"/>
      <c r="T178" s="276"/>
      <c r="U178" s="274">
        <v>20</v>
      </c>
      <c r="V178" s="268"/>
      <c r="W178" s="276"/>
      <c r="X178" s="292"/>
      <c r="Y178" s="292"/>
      <c r="Z178" s="12"/>
      <c r="AA178" s="12"/>
      <c r="AB178" s="12"/>
      <c r="AC178" s="12"/>
    </row>
    <row r="179" spans="1:29" s="9" customFormat="1" ht="12" customHeight="1" thickBot="1" x14ac:dyDescent="0.25">
      <c r="A179" s="315" t="s">
        <v>150</v>
      </c>
      <c r="B179" s="299"/>
      <c r="C179" s="318"/>
      <c r="D179" s="297" t="s">
        <v>29</v>
      </c>
      <c r="E179" s="299">
        <v>20</v>
      </c>
      <c r="F179" s="297">
        <v>2</v>
      </c>
      <c r="G179" s="294"/>
      <c r="H179" s="293"/>
      <c r="I179" s="291">
        <v>20</v>
      </c>
      <c r="J179" s="291"/>
      <c r="K179" s="291"/>
      <c r="L179" s="291"/>
      <c r="M179" s="317"/>
      <c r="N179" s="305"/>
      <c r="O179" s="291"/>
      <c r="P179" s="291"/>
      <c r="Q179" s="295"/>
      <c r="R179" s="294"/>
      <c r="S179" s="291"/>
      <c r="T179" s="291"/>
      <c r="U179" s="295">
        <v>20</v>
      </c>
      <c r="V179" s="294"/>
      <c r="W179" s="291"/>
      <c r="X179" s="293"/>
      <c r="Y179" s="293"/>
      <c r="Z179" s="12"/>
      <c r="AA179" s="12"/>
      <c r="AB179" s="12"/>
      <c r="AC179" s="12"/>
    </row>
    <row r="180" spans="1:29" s="9" customFormat="1" ht="12" customHeight="1" x14ac:dyDescent="0.2">
      <c r="A180" s="58" t="s">
        <v>138</v>
      </c>
      <c r="B180" s="38"/>
      <c r="C180" s="39"/>
      <c r="D180" s="37"/>
      <c r="E180" s="38">
        <f>SUM(E181:E182)</f>
        <v>45</v>
      </c>
      <c r="F180" s="37">
        <f>SUM(F181:F182)</f>
        <v>5</v>
      </c>
      <c r="G180" s="8">
        <f>SUM(G181:G182)</f>
        <v>15</v>
      </c>
      <c r="H180" s="57"/>
      <c r="I180" s="7">
        <f>SUM(I181:I182)</f>
        <v>30</v>
      </c>
      <c r="J180" s="7"/>
      <c r="K180" s="7"/>
      <c r="L180" s="7"/>
      <c r="M180" s="71"/>
      <c r="N180" s="56"/>
      <c r="O180" s="7"/>
      <c r="P180" s="7"/>
      <c r="Q180" s="22"/>
      <c r="R180" s="8"/>
      <c r="S180" s="7"/>
      <c r="T180" s="7">
        <f>SUM(T181:T182)</f>
        <v>15</v>
      </c>
      <c r="U180" s="22">
        <f>SUM(U181:U182)</f>
        <v>30</v>
      </c>
      <c r="V180" s="8"/>
      <c r="W180" s="7"/>
      <c r="X180" s="57"/>
      <c r="Y180" s="57"/>
      <c r="Z180" s="12"/>
      <c r="AA180" s="12"/>
      <c r="AB180" s="12"/>
      <c r="AC180" s="12"/>
    </row>
    <row r="181" spans="1:29" s="9" customFormat="1" ht="13.5" customHeight="1" x14ac:dyDescent="0.2">
      <c r="A181" s="261" t="s">
        <v>147</v>
      </c>
      <c r="B181" s="401"/>
      <c r="C181" s="403"/>
      <c r="D181" s="399" t="s">
        <v>30</v>
      </c>
      <c r="E181" s="401">
        <v>45</v>
      </c>
      <c r="F181" s="30">
        <v>2</v>
      </c>
      <c r="G181" s="508">
        <v>15</v>
      </c>
      <c r="H181" s="424"/>
      <c r="I181" s="509">
        <v>30</v>
      </c>
      <c r="J181" s="509"/>
      <c r="K181" s="509"/>
      <c r="L181" s="509"/>
      <c r="M181" s="550"/>
      <c r="N181" s="596"/>
      <c r="O181" s="509"/>
      <c r="P181" s="509"/>
      <c r="Q181" s="513"/>
      <c r="R181" s="508"/>
      <c r="S181" s="509"/>
      <c r="T181" s="509">
        <v>15</v>
      </c>
      <c r="U181" s="513">
        <v>30</v>
      </c>
      <c r="V181" s="508"/>
      <c r="W181" s="509"/>
      <c r="X181" s="424"/>
      <c r="Y181" s="424"/>
      <c r="Z181" s="12"/>
      <c r="AA181" s="12"/>
      <c r="AB181" s="12"/>
      <c r="AC181" s="12"/>
    </row>
    <row r="182" spans="1:29" s="9" customFormat="1" ht="12.75" customHeight="1" thickBot="1" x14ac:dyDescent="0.25">
      <c r="A182" s="349" t="s">
        <v>148</v>
      </c>
      <c r="B182" s="586"/>
      <c r="C182" s="552"/>
      <c r="D182" s="588"/>
      <c r="E182" s="586"/>
      <c r="F182" s="363">
        <v>3</v>
      </c>
      <c r="G182" s="496"/>
      <c r="H182" s="507"/>
      <c r="I182" s="506"/>
      <c r="J182" s="506"/>
      <c r="K182" s="506"/>
      <c r="L182" s="506"/>
      <c r="M182" s="551"/>
      <c r="N182" s="597"/>
      <c r="O182" s="506"/>
      <c r="P182" s="506"/>
      <c r="Q182" s="543"/>
      <c r="R182" s="496"/>
      <c r="S182" s="506"/>
      <c r="T182" s="506"/>
      <c r="U182" s="543"/>
      <c r="V182" s="496"/>
      <c r="W182" s="506"/>
      <c r="X182" s="507"/>
      <c r="Y182" s="507"/>
      <c r="Z182" s="12"/>
      <c r="AA182" s="12"/>
      <c r="AB182" s="12"/>
      <c r="AC182" s="12"/>
    </row>
    <row r="183" spans="1:29" s="9" customFormat="1" ht="12.75" customHeight="1" x14ac:dyDescent="0.2">
      <c r="A183" s="118" t="s">
        <v>166</v>
      </c>
      <c r="B183" s="104"/>
      <c r="C183" s="361"/>
      <c r="D183" s="362"/>
      <c r="E183" s="121">
        <f>SUM(E184)</f>
        <v>15</v>
      </c>
      <c r="F183" s="120">
        <f>SUM(F184)</f>
        <v>2</v>
      </c>
      <c r="G183" s="91"/>
      <c r="H183" s="122"/>
      <c r="I183" s="92">
        <f>SUM(I184)</f>
        <v>15</v>
      </c>
      <c r="J183" s="92"/>
      <c r="K183" s="92"/>
      <c r="L183" s="92"/>
      <c r="M183" s="123"/>
      <c r="N183" s="124"/>
      <c r="O183" s="92"/>
      <c r="P183" s="92"/>
      <c r="Q183" s="93"/>
      <c r="R183" s="91"/>
      <c r="S183" s="92"/>
      <c r="T183" s="92"/>
      <c r="U183" s="93"/>
      <c r="V183" s="91"/>
      <c r="W183" s="92"/>
      <c r="X183" s="122"/>
      <c r="Y183" s="122">
        <f>SUM(Y184)</f>
        <v>15</v>
      </c>
      <c r="Z183" s="12"/>
      <c r="AA183" s="12"/>
      <c r="AB183" s="12"/>
      <c r="AC183" s="12"/>
    </row>
    <row r="184" spans="1:29" s="9" customFormat="1" ht="12.75" customHeight="1" thickBot="1" x14ac:dyDescent="0.25">
      <c r="A184" s="315" t="s">
        <v>160</v>
      </c>
      <c r="B184" s="299"/>
      <c r="C184" s="318"/>
      <c r="D184" s="297" t="s">
        <v>29</v>
      </c>
      <c r="E184" s="299">
        <v>15</v>
      </c>
      <c r="F184" s="297">
        <v>2</v>
      </c>
      <c r="G184" s="294"/>
      <c r="H184" s="293"/>
      <c r="I184" s="291">
        <v>15</v>
      </c>
      <c r="J184" s="291"/>
      <c r="K184" s="291"/>
      <c r="L184" s="291"/>
      <c r="M184" s="317"/>
      <c r="N184" s="305"/>
      <c r="O184" s="291"/>
      <c r="P184" s="291"/>
      <c r="Q184" s="295"/>
      <c r="R184" s="294"/>
      <c r="S184" s="291"/>
      <c r="T184" s="291"/>
      <c r="U184" s="295"/>
      <c r="V184" s="294"/>
      <c r="W184" s="291"/>
      <c r="X184" s="293"/>
      <c r="Y184" s="293">
        <v>15</v>
      </c>
      <c r="Z184" s="12"/>
      <c r="AA184" s="12"/>
      <c r="AB184" s="12"/>
      <c r="AC184" s="12"/>
    </row>
    <row r="185" spans="1:29" s="9" customFormat="1" ht="12.75" customHeight="1" x14ac:dyDescent="0.2">
      <c r="A185" s="118" t="s">
        <v>164</v>
      </c>
      <c r="B185" s="104"/>
      <c r="C185" s="119"/>
      <c r="D185" s="120"/>
      <c r="E185" s="121">
        <f>SUM(E186:E187)</f>
        <v>60</v>
      </c>
      <c r="F185" s="120">
        <f>SUM(F186:F187)</f>
        <v>6</v>
      </c>
      <c r="G185" s="91"/>
      <c r="H185" s="122"/>
      <c r="I185" s="92">
        <f>SUM(I186:I187)</f>
        <v>60</v>
      </c>
      <c r="J185" s="92"/>
      <c r="K185" s="92"/>
      <c r="L185" s="92"/>
      <c r="M185" s="123"/>
      <c r="N185" s="124"/>
      <c r="O185" s="92"/>
      <c r="P185" s="92"/>
      <c r="Q185" s="93"/>
      <c r="R185" s="91"/>
      <c r="S185" s="92"/>
      <c r="T185" s="92"/>
      <c r="U185" s="93"/>
      <c r="V185" s="91"/>
      <c r="W185" s="92">
        <f>SUM(W186:W187)</f>
        <v>60</v>
      </c>
      <c r="X185" s="337"/>
      <c r="Y185" s="337"/>
      <c r="Z185" s="12"/>
      <c r="AA185" s="12"/>
      <c r="AB185" s="12"/>
      <c r="AC185" s="12"/>
    </row>
    <row r="186" spans="1:29" s="9" customFormat="1" ht="12.75" customHeight="1" x14ac:dyDescent="0.2">
      <c r="A186" s="314" t="s">
        <v>158</v>
      </c>
      <c r="B186" s="298"/>
      <c r="C186" s="300"/>
      <c r="D186" s="296" t="s">
        <v>29</v>
      </c>
      <c r="E186" s="298">
        <v>30</v>
      </c>
      <c r="F186" s="296">
        <v>3</v>
      </c>
      <c r="G186" s="268"/>
      <c r="H186" s="292"/>
      <c r="I186" s="276">
        <v>30</v>
      </c>
      <c r="J186" s="276"/>
      <c r="K186" s="276"/>
      <c r="L186" s="276"/>
      <c r="M186" s="316"/>
      <c r="N186" s="304"/>
      <c r="O186" s="276"/>
      <c r="P186" s="276"/>
      <c r="Q186" s="274"/>
      <c r="R186" s="268"/>
      <c r="S186" s="276"/>
      <c r="T186" s="276"/>
      <c r="U186" s="274"/>
      <c r="V186" s="268"/>
      <c r="W186" s="276">
        <v>30</v>
      </c>
      <c r="X186" s="292"/>
      <c r="Y186" s="292"/>
      <c r="Z186" s="12"/>
      <c r="AA186" s="12"/>
      <c r="AB186" s="12"/>
      <c r="AC186" s="12"/>
    </row>
    <row r="187" spans="1:29" s="9" customFormat="1" ht="12.75" customHeight="1" thickBot="1" x14ac:dyDescent="0.25">
      <c r="A187" s="348" t="s">
        <v>165</v>
      </c>
      <c r="B187" s="104"/>
      <c r="C187" s="361"/>
      <c r="D187" s="362" t="s">
        <v>29</v>
      </c>
      <c r="E187" s="104">
        <v>30</v>
      </c>
      <c r="F187" s="362">
        <v>3</v>
      </c>
      <c r="G187" s="102"/>
      <c r="H187" s="337"/>
      <c r="I187" s="336">
        <v>30</v>
      </c>
      <c r="J187" s="336"/>
      <c r="K187" s="336"/>
      <c r="L187" s="336"/>
      <c r="M187" s="116"/>
      <c r="N187" s="117"/>
      <c r="O187" s="336"/>
      <c r="P187" s="336"/>
      <c r="Q187" s="341"/>
      <c r="R187" s="102"/>
      <c r="S187" s="336"/>
      <c r="T187" s="336"/>
      <c r="U187" s="341"/>
      <c r="V187" s="102"/>
      <c r="W187" s="336">
        <v>30</v>
      </c>
      <c r="X187" s="337"/>
      <c r="Y187" s="337"/>
      <c r="Z187" s="12"/>
      <c r="AA187" s="12"/>
      <c r="AB187" s="12"/>
      <c r="AC187" s="12"/>
    </row>
    <row r="188" spans="1:29" s="9" customFormat="1" ht="12" customHeight="1" x14ac:dyDescent="0.2">
      <c r="A188" s="72" t="s">
        <v>116</v>
      </c>
      <c r="B188" s="108"/>
      <c r="C188" s="90"/>
      <c r="D188" s="112"/>
      <c r="E188" s="108">
        <f>SUM(E189:E194)</f>
        <v>165</v>
      </c>
      <c r="F188" s="112">
        <f>SUM(F189:F194)</f>
        <v>14</v>
      </c>
      <c r="G188" s="108">
        <f>SUM(G189:G194)</f>
        <v>65</v>
      </c>
      <c r="H188" s="90">
        <f>SUM(H189:H194)</f>
        <v>30</v>
      </c>
      <c r="I188" s="90">
        <f>SUM(I189:I194)</f>
        <v>70</v>
      </c>
      <c r="J188" s="90"/>
      <c r="K188" s="90"/>
      <c r="L188" s="90"/>
      <c r="M188" s="112"/>
      <c r="N188" s="108"/>
      <c r="O188" s="90"/>
      <c r="P188" s="90"/>
      <c r="Q188" s="112"/>
      <c r="R188" s="108">
        <f>SUM(R189:R194)</f>
        <v>65</v>
      </c>
      <c r="S188" s="90">
        <f>SUM(S189:S194)</f>
        <v>0</v>
      </c>
      <c r="T188" s="90">
        <f>SUM(T189:T194)</f>
        <v>30</v>
      </c>
      <c r="U188" s="112">
        <f>SUM(U189:U194)</f>
        <v>70</v>
      </c>
      <c r="V188" s="108"/>
      <c r="W188" s="90"/>
      <c r="X188" s="90"/>
      <c r="Y188" s="90"/>
      <c r="Z188" s="12"/>
      <c r="AA188" s="12"/>
      <c r="AB188" s="12"/>
      <c r="AC188" s="12"/>
    </row>
    <row r="189" spans="1:29" s="9" customFormat="1" ht="12" customHeight="1" x14ac:dyDescent="0.2">
      <c r="A189" s="314" t="s">
        <v>117</v>
      </c>
      <c r="B189" s="268"/>
      <c r="C189" s="276" t="s">
        <v>29</v>
      </c>
      <c r="D189" s="274"/>
      <c r="E189" s="268">
        <v>30</v>
      </c>
      <c r="F189" s="274">
        <v>2</v>
      </c>
      <c r="G189" s="268">
        <v>30</v>
      </c>
      <c r="H189" s="276"/>
      <c r="I189" s="276"/>
      <c r="J189" s="276"/>
      <c r="K189" s="276"/>
      <c r="L189" s="276"/>
      <c r="M189" s="274"/>
      <c r="N189" s="268"/>
      <c r="O189" s="276"/>
      <c r="P189" s="276"/>
      <c r="Q189" s="274"/>
      <c r="R189" s="268">
        <v>30</v>
      </c>
      <c r="S189" s="276"/>
      <c r="T189" s="276"/>
      <c r="U189" s="274"/>
      <c r="V189" s="268"/>
      <c r="W189" s="276"/>
      <c r="X189" s="276"/>
      <c r="Y189" s="276"/>
      <c r="Z189" s="12"/>
      <c r="AA189" s="12"/>
      <c r="AB189" s="12"/>
      <c r="AC189" s="12"/>
    </row>
    <row r="190" spans="1:29" s="9" customFormat="1" ht="12" customHeight="1" x14ac:dyDescent="0.2">
      <c r="A190" s="314" t="s">
        <v>118</v>
      </c>
      <c r="B190" s="268"/>
      <c r="C190" s="276"/>
      <c r="D190" s="274" t="s">
        <v>29</v>
      </c>
      <c r="E190" s="268">
        <v>30</v>
      </c>
      <c r="F190" s="274">
        <v>3</v>
      </c>
      <c r="G190" s="268"/>
      <c r="H190" s="276">
        <v>30</v>
      </c>
      <c r="I190" s="276"/>
      <c r="J190" s="276"/>
      <c r="K190" s="276"/>
      <c r="L190" s="276"/>
      <c r="M190" s="274"/>
      <c r="N190" s="268"/>
      <c r="O190" s="276"/>
      <c r="P190" s="276"/>
      <c r="Q190" s="274"/>
      <c r="R190" s="268"/>
      <c r="S190" s="276"/>
      <c r="T190" s="276">
        <v>30</v>
      </c>
      <c r="U190" s="274"/>
      <c r="V190" s="268"/>
      <c r="W190" s="276"/>
      <c r="X190" s="276"/>
      <c r="Y190" s="276"/>
      <c r="Z190" s="12"/>
      <c r="AA190" s="12"/>
      <c r="AB190" s="12"/>
      <c r="AC190" s="12"/>
    </row>
    <row r="191" spans="1:29" s="9" customFormat="1" ht="12" customHeight="1" x14ac:dyDescent="0.2">
      <c r="A191" s="558" t="s">
        <v>119</v>
      </c>
      <c r="B191" s="508"/>
      <c r="C191" s="509" t="s">
        <v>20</v>
      </c>
      <c r="D191" s="513" t="s">
        <v>29</v>
      </c>
      <c r="E191" s="508">
        <v>45</v>
      </c>
      <c r="F191" s="31">
        <v>2</v>
      </c>
      <c r="G191" s="508">
        <v>20</v>
      </c>
      <c r="H191" s="509"/>
      <c r="I191" s="509">
        <v>25</v>
      </c>
      <c r="J191" s="509"/>
      <c r="K191" s="509"/>
      <c r="L191" s="509"/>
      <c r="M191" s="513"/>
      <c r="N191" s="508"/>
      <c r="O191" s="509"/>
      <c r="P191" s="509"/>
      <c r="Q191" s="513"/>
      <c r="R191" s="508">
        <v>20</v>
      </c>
      <c r="S191" s="509"/>
      <c r="T191" s="509"/>
      <c r="U191" s="513">
        <v>25</v>
      </c>
      <c r="V191" s="508"/>
      <c r="W191" s="509"/>
      <c r="X191" s="509"/>
      <c r="Y191" s="509"/>
      <c r="Z191" s="12"/>
      <c r="AA191" s="12"/>
      <c r="AB191" s="12"/>
      <c r="AC191" s="12"/>
    </row>
    <row r="192" spans="1:29" s="9" customFormat="1" ht="12" customHeight="1" x14ac:dyDescent="0.2">
      <c r="A192" s="558"/>
      <c r="B192" s="508"/>
      <c r="C192" s="509"/>
      <c r="D192" s="513"/>
      <c r="E192" s="508"/>
      <c r="F192" s="273">
        <v>2</v>
      </c>
      <c r="G192" s="508"/>
      <c r="H192" s="509"/>
      <c r="I192" s="509"/>
      <c r="J192" s="509"/>
      <c r="K192" s="509"/>
      <c r="L192" s="509"/>
      <c r="M192" s="513"/>
      <c r="N192" s="508"/>
      <c r="O192" s="509"/>
      <c r="P192" s="509"/>
      <c r="Q192" s="513"/>
      <c r="R192" s="508"/>
      <c r="S192" s="509"/>
      <c r="T192" s="509"/>
      <c r="U192" s="513"/>
      <c r="V192" s="508"/>
      <c r="W192" s="509"/>
      <c r="X192" s="509"/>
      <c r="Y192" s="509"/>
      <c r="Z192" s="12"/>
      <c r="AA192" s="12"/>
      <c r="AB192" s="12"/>
      <c r="AC192" s="12"/>
    </row>
    <row r="193" spans="1:29" s="9" customFormat="1" ht="12" customHeight="1" x14ac:dyDescent="0.2">
      <c r="A193" s="558" t="s">
        <v>120</v>
      </c>
      <c r="B193" s="508"/>
      <c r="C193" s="509" t="s">
        <v>30</v>
      </c>
      <c r="D193" s="513"/>
      <c r="E193" s="508">
        <v>60</v>
      </c>
      <c r="F193" s="31">
        <v>1</v>
      </c>
      <c r="G193" s="508">
        <v>15</v>
      </c>
      <c r="H193" s="509"/>
      <c r="I193" s="509">
        <v>45</v>
      </c>
      <c r="J193" s="509"/>
      <c r="K193" s="509"/>
      <c r="L193" s="509"/>
      <c r="M193" s="513"/>
      <c r="N193" s="508"/>
      <c r="O193" s="509"/>
      <c r="P193" s="509"/>
      <c r="Q193" s="513"/>
      <c r="R193" s="508">
        <v>15</v>
      </c>
      <c r="S193" s="509"/>
      <c r="T193" s="509"/>
      <c r="U193" s="513">
        <v>45</v>
      </c>
      <c r="V193" s="508"/>
      <c r="W193" s="509"/>
      <c r="X193" s="509"/>
      <c r="Y193" s="509"/>
      <c r="Z193" s="12"/>
      <c r="AA193" s="12"/>
      <c r="AB193" s="12"/>
      <c r="AC193" s="12"/>
    </row>
    <row r="194" spans="1:29" s="9" customFormat="1" ht="12" customHeight="1" thickBot="1" x14ac:dyDescent="0.25">
      <c r="A194" s="559"/>
      <c r="B194" s="496"/>
      <c r="C194" s="506"/>
      <c r="D194" s="543"/>
      <c r="E194" s="496"/>
      <c r="F194" s="342">
        <v>4</v>
      </c>
      <c r="G194" s="496"/>
      <c r="H194" s="506"/>
      <c r="I194" s="506"/>
      <c r="J194" s="506"/>
      <c r="K194" s="506"/>
      <c r="L194" s="506"/>
      <c r="M194" s="543"/>
      <c r="N194" s="496"/>
      <c r="O194" s="506"/>
      <c r="P194" s="506"/>
      <c r="Q194" s="543"/>
      <c r="R194" s="496"/>
      <c r="S194" s="506"/>
      <c r="T194" s="506"/>
      <c r="U194" s="543"/>
      <c r="V194" s="496"/>
      <c r="W194" s="506"/>
      <c r="X194" s="506"/>
      <c r="Y194" s="506"/>
      <c r="Z194" s="12"/>
      <c r="AA194" s="12"/>
      <c r="AB194" s="12"/>
      <c r="AC194" s="12"/>
    </row>
    <row r="195" spans="1:29" s="9" customFormat="1" ht="14.25" customHeight="1" x14ac:dyDescent="0.2">
      <c r="A195" s="58" t="s">
        <v>121</v>
      </c>
      <c r="B195" s="8"/>
      <c r="C195" s="7"/>
      <c r="D195" s="22"/>
      <c r="E195" s="8">
        <f>SUM(E196:E201)</f>
        <v>190</v>
      </c>
      <c r="F195" s="22">
        <f>SUM(F196:F201)</f>
        <v>20</v>
      </c>
      <c r="G195" s="8">
        <f>SUM(G196:G201)</f>
        <v>20</v>
      </c>
      <c r="H195" s="7"/>
      <c r="I195" s="7">
        <f>SUM(I196:I201)</f>
        <v>170</v>
      </c>
      <c r="J195" s="7"/>
      <c r="K195" s="7"/>
      <c r="L195" s="7"/>
      <c r="M195" s="22"/>
      <c r="N195" s="8"/>
      <c r="O195" s="7"/>
      <c r="P195" s="7"/>
      <c r="Q195" s="22"/>
      <c r="R195" s="8"/>
      <c r="S195" s="7"/>
      <c r="T195" s="7">
        <f>SUM(T196:T201)</f>
        <v>0</v>
      </c>
      <c r="U195" s="22">
        <f>SUM(U196:U201)</f>
        <v>70</v>
      </c>
      <c r="V195" s="8"/>
      <c r="W195" s="7">
        <f>SUM(W196:W201)</f>
        <v>70</v>
      </c>
      <c r="X195" s="7"/>
      <c r="Y195" s="7"/>
      <c r="Z195" s="12"/>
      <c r="AA195" s="12"/>
      <c r="AB195" s="12"/>
      <c r="AC195" s="12"/>
    </row>
    <row r="196" spans="1:29" s="9" customFormat="1" ht="26.25" customHeight="1" x14ac:dyDescent="0.2">
      <c r="A196" s="314" t="s">
        <v>122</v>
      </c>
      <c r="B196" s="268"/>
      <c r="C196" s="276" t="s">
        <v>29</v>
      </c>
      <c r="D196" s="274"/>
      <c r="E196" s="268">
        <v>40</v>
      </c>
      <c r="F196" s="274">
        <v>5</v>
      </c>
      <c r="G196" s="268"/>
      <c r="H196" s="276"/>
      <c r="I196" s="276">
        <v>40</v>
      </c>
      <c r="J196" s="276"/>
      <c r="K196" s="276"/>
      <c r="L196" s="276"/>
      <c r="M196" s="274"/>
      <c r="N196" s="268"/>
      <c r="O196" s="276"/>
      <c r="P196" s="276"/>
      <c r="Q196" s="274"/>
      <c r="R196" s="268"/>
      <c r="S196" s="276"/>
      <c r="T196" s="276"/>
      <c r="U196" s="274"/>
      <c r="V196" s="268"/>
      <c r="W196" s="276">
        <v>40</v>
      </c>
      <c r="X196" s="276"/>
      <c r="Y196" s="276"/>
      <c r="Z196" s="12"/>
      <c r="AA196" s="12"/>
      <c r="AB196" s="12"/>
      <c r="AC196" s="12"/>
    </row>
    <row r="197" spans="1:29" s="9" customFormat="1" ht="12" customHeight="1" x14ac:dyDescent="0.2">
      <c r="A197" s="314" t="s">
        <v>123</v>
      </c>
      <c r="B197" s="268"/>
      <c r="C197" s="276"/>
      <c r="D197" s="274" t="s">
        <v>29</v>
      </c>
      <c r="E197" s="268">
        <v>40</v>
      </c>
      <c r="F197" s="274">
        <v>4</v>
      </c>
      <c r="G197" s="268"/>
      <c r="H197" s="276"/>
      <c r="I197" s="276">
        <v>40</v>
      </c>
      <c r="J197" s="276"/>
      <c r="K197" s="276"/>
      <c r="L197" s="276"/>
      <c r="M197" s="274"/>
      <c r="N197" s="268"/>
      <c r="O197" s="276"/>
      <c r="P197" s="276"/>
      <c r="Q197" s="274"/>
      <c r="R197" s="268"/>
      <c r="S197" s="276"/>
      <c r="T197" s="276"/>
      <c r="U197" s="274">
        <v>40</v>
      </c>
      <c r="V197" s="268"/>
      <c r="W197" s="276"/>
      <c r="X197" s="276"/>
      <c r="Y197" s="276"/>
      <c r="Z197" s="12"/>
      <c r="AA197" s="12"/>
      <c r="AB197" s="12"/>
      <c r="AC197" s="12"/>
    </row>
    <row r="198" spans="1:29" s="9" customFormat="1" ht="12" customHeight="1" x14ac:dyDescent="0.2">
      <c r="A198" s="314" t="s">
        <v>124</v>
      </c>
      <c r="B198" s="268"/>
      <c r="C198" s="276"/>
      <c r="D198" s="274" t="s">
        <v>29</v>
      </c>
      <c r="E198" s="268">
        <v>30</v>
      </c>
      <c r="F198" s="274">
        <v>3</v>
      </c>
      <c r="G198" s="268"/>
      <c r="H198" s="276"/>
      <c r="I198" s="276">
        <v>30</v>
      </c>
      <c r="J198" s="276"/>
      <c r="K198" s="276"/>
      <c r="L198" s="276"/>
      <c r="M198" s="274"/>
      <c r="N198" s="268"/>
      <c r="O198" s="276"/>
      <c r="P198" s="276"/>
      <c r="Q198" s="274"/>
      <c r="R198" s="268"/>
      <c r="S198" s="276"/>
      <c r="T198" s="276"/>
      <c r="U198" s="274">
        <v>30</v>
      </c>
      <c r="V198" s="268"/>
      <c r="W198" s="276"/>
      <c r="X198" s="276"/>
      <c r="Y198" s="276"/>
      <c r="Z198" s="12"/>
      <c r="AA198" s="12"/>
      <c r="AB198" s="12"/>
      <c r="AC198" s="12"/>
    </row>
    <row r="199" spans="1:29" s="9" customFormat="1" ht="12" customHeight="1" x14ac:dyDescent="0.2">
      <c r="A199" s="314" t="s">
        <v>126</v>
      </c>
      <c r="B199" s="268"/>
      <c r="C199" s="276" t="s">
        <v>29</v>
      </c>
      <c r="D199" s="274"/>
      <c r="E199" s="268">
        <v>30</v>
      </c>
      <c r="F199" s="274">
        <v>4</v>
      </c>
      <c r="G199" s="268"/>
      <c r="H199" s="276"/>
      <c r="I199" s="276">
        <v>30</v>
      </c>
      <c r="J199" s="276"/>
      <c r="K199" s="276"/>
      <c r="L199" s="276"/>
      <c r="M199" s="274"/>
      <c r="N199" s="268"/>
      <c r="O199" s="276"/>
      <c r="P199" s="276"/>
      <c r="Q199" s="274"/>
      <c r="R199" s="268"/>
      <c r="S199" s="276"/>
      <c r="T199" s="276"/>
      <c r="U199" s="274"/>
      <c r="V199" s="268"/>
      <c r="W199" s="276">
        <v>30</v>
      </c>
      <c r="X199" s="276"/>
      <c r="Y199" s="276"/>
      <c r="Z199" s="12"/>
      <c r="AA199" s="12"/>
      <c r="AB199" s="12"/>
      <c r="AC199" s="12"/>
    </row>
    <row r="200" spans="1:29" s="9" customFormat="1" ht="12" customHeight="1" x14ac:dyDescent="0.2">
      <c r="A200" s="558" t="s">
        <v>125</v>
      </c>
      <c r="B200" s="508"/>
      <c r="C200" s="509"/>
      <c r="D200" s="513" t="s">
        <v>30</v>
      </c>
      <c r="E200" s="508">
        <v>50</v>
      </c>
      <c r="F200" s="31">
        <v>1</v>
      </c>
      <c r="G200" s="508">
        <v>20</v>
      </c>
      <c r="H200" s="509"/>
      <c r="I200" s="509">
        <v>30</v>
      </c>
      <c r="J200" s="509"/>
      <c r="K200" s="509"/>
      <c r="L200" s="509"/>
      <c r="M200" s="513"/>
      <c r="N200" s="508"/>
      <c r="O200" s="509"/>
      <c r="P200" s="509"/>
      <c r="Q200" s="513"/>
      <c r="R200" s="508">
        <v>20</v>
      </c>
      <c r="S200" s="509">
        <v>30</v>
      </c>
      <c r="T200" s="509" t="s">
        <v>207</v>
      </c>
      <c r="U200" s="513"/>
      <c r="V200" s="508"/>
      <c r="W200" s="509"/>
      <c r="X200" s="509"/>
      <c r="Y200" s="509"/>
      <c r="Z200" s="12"/>
      <c r="AA200" s="12"/>
      <c r="AB200" s="12"/>
      <c r="AC200" s="12"/>
    </row>
    <row r="201" spans="1:29" s="9" customFormat="1" ht="12" customHeight="1" thickBot="1" x14ac:dyDescent="0.25">
      <c r="A201" s="559"/>
      <c r="B201" s="496"/>
      <c r="C201" s="506"/>
      <c r="D201" s="543"/>
      <c r="E201" s="496"/>
      <c r="F201" s="342">
        <v>3</v>
      </c>
      <c r="G201" s="496"/>
      <c r="H201" s="506"/>
      <c r="I201" s="506"/>
      <c r="J201" s="506"/>
      <c r="K201" s="506"/>
      <c r="L201" s="506"/>
      <c r="M201" s="543"/>
      <c r="N201" s="496"/>
      <c r="O201" s="506"/>
      <c r="P201" s="506"/>
      <c r="Q201" s="543"/>
      <c r="R201" s="496"/>
      <c r="S201" s="506"/>
      <c r="T201" s="506"/>
      <c r="U201" s="543"/>
      <c r="V201" s="496"/>
      <c r="W201" s="506"/>
      <c r="X201" s="506"/>
      <c r="Y201" s="506"/>
      <c r="Z201" s="12"/>
      <c r="AA201" s="12"/>
      <c r="AB201" s="12"/>
      <c r="AC201" s="12"/>
    </row>
    <row r="202" spans="1:29" s="9" customFormat="1" ht="12" customHeight="1" x14ac:dyDescent="0.2">
      <c r="A202" s="155" t="s">
        <v>141</v>
      </c>
      <c r="B202" s="310"/>
      <c r="C202" s="308"/>
      <c r="D202" s="309"/>
      <c r="E202" s="310">
        <f>SUM(E176,E180,E183,E185,E188,E195)</f>
        <v>535</v>
      </c>
      <c r="F202" s="309"/>
      <c r="G202" s="310">
        <f>SUM(G180,G183,G185,G188,G195,G176)</f>
        <v>100</v>
      </c>
      <c r="H202" s="160">
        <f>+SUM(H189:H194)</f>
        <v>30</v>
      </c>
      <c r="I202" s="308">
        <f>SUM(I176,I180,I183,I185,I188,I195)</f>
        <v>405</v>
      </c>
      <c r="J202" s="308"/>
      <c r="K202" s="308"/>
      <c r="L202" s="308"/>
      <c r="M202" s="309"/>
      <c r="N202" s="565"/>
      <c r="O202" s="566"/>
      <c r="P202" s="568"/>
      <c r="Q202" s="569"/>
      <c r="R202" s="566">
        <f>SUM(R176:S176,R180:S180,R183:S183,R185:S185,R185:S185,R188:S188,R195:S195)</f>
        <v>85</v>
      </c>
      <c r="S202" s="576"/>
      <c r="T202" s="576">
        <f>SUM(T176:U176,T180:U180,T183:U183,T188:U188,T195:U195)</f>
        <v>255</v>
      </c>
      <c r="U202" s="577"/>
      <c r="V202" s="566">
        <f>SUM(V176:W176,V180:W180,V185:W185,V188:W188,V195:W195)</f>
        <v>130</v>
      </c>
      <c r="W202" s="576"/>
      <c r="X202" s="575">
        <f>SUM(X176:Y176,X180:Y180,X183:Y183,X185:Y185,X188:Y188,X195:Y195)</f>
        <v>15</v>
      </c>
      <c r="Y202" s="575"/>
      <c r="Z202" s="12"/>
      <c r="AA202" s="12"/>
      <c r="AB202" s="12"/>
      <c r="AC202" s="12"/>
    </row>
    <row r="203" spans="1:29" s="9" customFormat="1" ht="12" customHeight="1" thickBot="1" x14ac:dyDescent="0.25">
      <c r="A203" s="235" t="s">
        <v>142</v>
      </c>
      <c r="B203" s="311"/>
      <c r="C203" s="312"/>
      <c r="D203" s="313"/>
      <c r="E203" s="311"/>
      <c r="F203" s="313">
        <f>SUM(F176,F180,F183,F185,F188,F195)</f>
        <v>53</v>
      </c>
      <c r="G203" s="311"/>
      <c r="H203" s="236"/>
      <c r="I203" s="312"/>
      <c r="J203" s="312"/>
      <c r="K203" s="312"/>
      <c r="L203" s="312"/>
      <c r="M203" s="313"/>
      <c r="N203" s="567"/>
      <c r="O203" s="564"/>
      <c r="P203" s="570"/>
      <c r="Q203" s="571"/>
      <c r="R203" s="564">
        <f>SUM(F177,F189,F191,F193:F194)</f>
        <v>11</v>
      </c>
      <c r="S203" s="562"/>
      <c r="T203" s="562">
        <f>SUM(F178:F179,F181:F182,F190,F192,F197:F198,F200:F201)</f>
        <v>25</v>
      </c>
      <c r="U203" s="563"/>
      <c r="V203" s="564">
        <f>SUM(F186:F187,F196,F199)</f>
        <v>15</v>
      </c>
      <c r="W203" s="562"/>
      <c r="X203" s="553">
        <f>SUM(F184)</f>
        <v>2</v>
      </c>
      <c r="Y203" s="553"/>
      <c r="Z203" s="12"/>
      <c r="AA203" s="12"/>
      <c r="AB203" s="12"/>
      <c r="AC203" s="12"/>
    </row>
    <row r="204" spans="1:29" s="9" customFormat="1" ht="12" customHeight="1" thickBot="1" x14ac:dyDescent="0.25">
      <c r="A204" s="231"/>
      <c r="B204" s="232"/>
      <c r="C204" s="232"/>
      <c r="D204" s="232"/>
      <c r="E204" s="232"/>
      <c r="F204" s="232"/>
      <c r="G204" s="232"/>
      <c r="H204" s="233"/>
      <c r="I204" s="232"/>
      <c r="J204" s="232"/>
      <c r="K204" s="232"/>
      <c r="L204" s="232"/>
      <c r="M204" s="232"/>
      <c r="N204" s="232"/>
      <c r="O204" s="232"/>
      <c r="P204" s="232"/>
      <c r="Q204" s="232"/>
      <c r="R204" s="232"/>
      <c r="S204" s="232"/>
      <c r="T204" s="232"/>
      <c r="U204" s="232"/>
      <c r="V204" s="232"/>
      <c r="W204" s="232"/>
      <c r="X204" s="234"/>
      <c r="Y204" s="234"/>
      <c r="Z204" s="12"/>
      <c r="AA204" s="12"/>
      <c r="AB204" s="12"/>
      <c r="AC204" s="12"/>
    </row>
    <row r="205" spans="1:29" s="9" customFormat="1" ht="12" customHeight="1" x14ac:dyDescent="0.2">
      <c r="A205" s="220" t="s">
        <v>194</v>
      </c>
      <c r="B205" s="221"/>
      <c r="C205" s="222"/>
      <c r="D205" s="220"/>
      <c r="E205" s="255">
        <f>SUM(E66,E202)</f>
        <v>1650</v>
      </c>
      <c r="F205" s="259"/>
      <c r="G205" s="255"/>
      <c r="H205" s="256"/>
      <c r="I205" s="256"/>
      <c r="J205" s="256"/>
      <c r="K205" s="256"/>
      <c r="L205" s="256"/>
      <c r="M205" s="259"/>
      <c r="N205" s="472">
        <f>SUM(N66)</f>
        <v>300</v>
      </c>
      <c r="O205" s="473"/>
      <c r="P205" s="473">
        <f>SUM(P66)</f>
        <v>300</v>
      </c>
      <c r="Q205" s="485"/>
      <c r="R205" s="472">
        <f>SUM(R66,R202)</f>
        <v>235</v>
      </c>
      <c r="S205" s="473"/>
      <c r="T205" s="473">
        <f>SUM(T66,T202)</f>
        <v>315</v>
      </c>
      <c r="U205" s="485"/>
      <c r="V205" s="472">
        <f>SUM(V66,V202)</f>
        <v>250</v>
      </c>
      <c r="W205" s="473"/>
      <c r="X205" s="473">
        <f>SUM(X66,X202)</f>
        <v>200</v>
      </c>
      <c r="Y205" s="473"/>
      <c r="Z205" s="12"/>
      <c r="AA205" s="12"/>
      <c r="AB205" s="12"/>
      <c r="AC205" s="12"/>
    </row>
    <row r="206" spans="1:29" s="9" customFormat="1" ht="12" customHeight="1" x14ac:dyDescent="0.2">
      <c r="A206" s="138" t="s">
        <v>205</v>
      </c>
      <c r="B206" s="139"/>
      <c r="C206" s="140"/>
      <c r="D206" s="138"/>
      <c r="E206" s="354">
        <v>200</v>
      </c>
      <c r="F206" s="335"/>
      <c r="G206" s="354"/>
      <c r="H206" s="334"/>
      <c r="I206" s="334"/>
      <c r="J206" s="334"/>
      <c r="K206" s="334"/>
      <c r="L206" s="334"/>
      <c r="M206" s="335"/>
      <c r="N206" s="438"/>
      <c r="O206" s="439"/>
      <c r="P206" s="440"/>
      <c r="Q206" s="441"/>
      <c r="R206" s="438">
        <v>30</v>
      </c>
      <c r="S206" s="439"/>
      <c r="T206" s="440"/>
      <c r="U206" s="441"/>
      <c r="V206" s="438">
        <v>50</v>
      </c>
      <c r="W206" s="439"/>
      <c r="X206" s="440">
        <v>120</v>
      </c>
      <c r="Y206" s="439"/>
      <c r="Z206" s="12"/>
      <c r="AA206" s="12"/>
      <c r="AB206" s="12"/>
      <c r="AC206" s="12"/>
    </row>
    <row r="207" spans="1:29" s="9" customFormat="1" ht="12" customHeight="1" thickBot="1" x14ac:dyDescent="0.25">
      <c r="A207" s="141" t="s">
        <v>154</v>
      </c>
      <c r="B207" s="142"/>
      <c r="C207" s="143"/>
      <c r="D207" s="141"/>
      <c r="E207" s="257"/>
      <c r="F207" s="260">
        <f>SUM(F68,F203)</f>
        <v>180</v>
      </c>
      <c r="G207" s="257"/>
      <c r="H207" s="144"/>
      <c r="I207" s="258"/>
      <c r="J207" s="258"/>
      <c r="K207" s="258"/>
      <c r="L207" s="258"/>
      <c r="M207" s="260"/>
      <c r="N207" s="405">
        <f>SUM(N68)</f>
        <v>30</v>
      </c>
      <c r="O207" s="406"/>
      <c r="P207" s="406">
        <f>SUM(P68)</f>
        <v>30</v>
      </c>
      <c r="Q207" s="446"/>
      <c r="R207" s="405">
        <f>SUM(R68,R203)</f>
        <v>30</v>
      </c>
      <c r="S207" s="406"/>
      <c r="T207" s="406">
        <f>SUM(T68,T203)</f>
        <v>30</v>
      </c>
      <c r="U207" s="446"/>
      <c r="V207" s="405">
        <f>SUM(V68,V203)</f>
        <v>30</v>
      </c>
      <c r="W207" s="406"/>
      <c r="X207" s="391">
        <f>SUM(X68,X203)</f>
        <v>30</v>
      </c>
      <c r="Y207" s="391"/>
      <c r="Z207" s="12"/>
      <c r="AA207" s="12"/>
      <c r="AB207" s="12"/>
      <c r="AC207" s="12"/>
    </row>
    <row r="208" spans="1:29" s="9" customFormat="1" ht="12" customHeight="1" x14ac:dyDescent="0.2">
      <c r="A208" s="88" t="s">
        <v>175</v>
      </c>
      <c r="B208" s="85"/>
      <c r="C208" s="86"/>
      <c r="D208" s="87"/>
      <c r="E208" s="269"/>
      <c r="F208" s="77">
        <v>23</v>
      </c>
      <c r="G208" s="269"/>
      <c r="H208" s="80"/>
      <c r="I208" s="81"/>
      <c r="J208" s="81"/>
      <c r="K208" s="81"/>
      <c r="L208" s="81"/>
      <c r="M208" s="77"/>
      <c r="N208" s="397"/>
      <c r="O208" s="398"/>
      <c r="P208" s="466"/>
      <c r="Q208" s="467"/>
      <c r="R208" s="397"/>
      <c r="S208" s="398"/>
      <c r="T208" s="466"/>
      <c r="U208" s="467"/>
      <c r="V208" s="397"/>
      <c r="W208" s="398"/>
      <c r="X208" s="395"/>
      <c r="Y208" s="396"/>
      <c r="Z208" s="12"/>
      <c r="AA208" s="12"/>
      <c r="AB208" s="12"/>
      <c r="AC208" s="12"/>
    </row>
    <row r="209" spans="1:29" s="9" customFormat="1" ht="12" customHeight="1" thickBot="1" x14ac:dyDescent="0.25">
      <c r="A209" s="84" t="s">
        <v>153</v>
      </c>
      <c r="B209" s="78"/>
      <c r="C209" s="83"/>
      <c r="D209" s="84"/>
      <c r="E209" s="271"/>
      <c r="F209" s="75">
        <f>SUM(F203)</f>
        <v>53</v>
      </c>
      <c r="G209" s="271"/>
      <c r="H209" s="76"/>
      <c r="I209" s="74"/>
      <c r="J209" s="74"/>
      <c r="K209" s="74"/>
      <c r="L209" s="74"/>
      <c r="M209" s="75"/>
      <c r="N209" s="462"/>
      <c r="O209" s="463"/>
      <c r="P209" s="468"/>
      <c r="Q209" s="469"/>
      <c r="R209" s="462"/>
      <c r="S209" s="463"/>
      <c r="T209" s="468"/>
      <c r="U209" s="469"/>
      <c r="V209" s="462"/>
      <c r="W209" s="463"/>
      <c r="X209" s="560"/>
      <c r="Y209" s="561"/>
      <c r="Z209" s="12"/>
      <c r="AA209" s="12"/>
      <c r="AB209" s="12"/>
      <c r="AC209" s="12"/>
    </row>
    <row r="210" spans="1:29" s="11" customFormat="1" ht="12" customHeight="1" thickTop="1" thickBot="1" x14ac:dyDescent="0.25">
      <c r="A210" s="89" t="s">
        <v>186</v>
      </c>
      <c r="B210" s="578"/>
      <c r="C210" s="450"/>
      <c r="D210" s="470"/>
      <c r="E210" s="453"/>
      <c r="F210" s="79">
        <v>4</v>
      </c>
      <c r="G210" s="578"/>
      <c r="H210" s="580"/>
      <c r="I210" s="450"/>
      <c r="J210" s="450"/>
      <c r="K210" s="450"/>
      <c r="L210" s="450"/>
      <c r="M210" s="470"/>
      <c r="N210" s="452"/>
      <c r="O210" s="453"/>
      <c r="P210" s="458"/>
      <c r="Q210" s="459"/>
      <c r="R210" s="452"/>
      <c r="S210" s="453"/>
      <c r="T210" s="458"/>
      <c r="U210" s="459"/>
      <c r="V210" s="452"/>
      <c r="W210" s="453"/>
      <c r="X210" s="554"/>
      <c r="Y210" s="555"/>
      <c r="Z210" s="12"/>
      <c r="AA210" s="12"/>
      <c r="AB210" s="12"/>
      <c r="AC210" s="12"/>
    </row>
    <row r="211" spans="1:29" s="26" customFormat="1" ht="12" customHeight="1" thickTop="1" x14ac:dyDescent="0.2">
      <c r="A211" s="161"/>
      <c r="B211" s="579"/>
      <c r="C211" s="451"/>
      <c r="D211" s="471"/>
      <c r="E211" s="455"/>
      <c r="F211" s="303">
        <v>4</v>
      </c>
      <c r="G211" s="579"/>
      <c r="H211" s="581"/>
      <c r="I211" s="451"/>
      <c r="J211" s="451"/>
      <c r="K211" s="451"/>
      <c r="L211" s="451"/>
      <c r="M211" s="471"/>
      <c r="N211" s="454"/>
      <c r="O211" s="455"/>
      <c r="P211" s="460"/>
      <c r="Q211" s="461"/>
      <c r="R211" s="454"/>
      <c r="S211" s="455"/>
      <c r="T211" s="460"/>
      <c r="U211" s="461"/>
      <c r="V211" s="454"/>
      <c r="W211" s="455"/>
      <c r="X211" s="556"/>
      <c r="Y211" s="557"/>
      <c r="Z211" s="12"/>
      <c r="AA211" s="12"/>
      <c r="AB211" s="12"/>
      <c r="AC211" s="12"/>
    </row>
    <row r="212" spans="1:29" s="26" customFormat="1" ht="12" customHeight="1" x14ac:dyDescent="0.2">
      <c r="A212" s="84" t="s">
        <v>179</v>
      </c>
      <c r="B212" s="271"/>
      <c r="C212" s="74"/>
      <c r="D212" s="75"/>
      <c r="E212" s="271"/>
      <c r="F212" s="75">
        <v>2</v>
      </c>
      <c r="G212" s="271"/>
      <c r="H212" s="237"/>
      <c r="I212" s="74"/>
      <c r="J212" s="74"/>
      <c r="K212" s="74"/>
      <c r="L212" s="74"/>
      <c r="M212" s="75"/>
      <c r="N212" s="270"/>
      <c r="O212" s="271"/>
      <c r="P212" s="286"/>
      <c r="Q212" s="287"/>
      <c r="R212" s="270"/>
      <c r="S212" s="271"/>
      <c r="T212" s="286"/>
      <c r="U212" s="287"/>
      <c r="V212" s="462"/>
      <c r="W212" s="463"/>
      <c r="X212" s="306"/>
      <c r="Y212" s="307"/>
      <c r="Z212" s="12"/>
      <c r="AA212" s="12"/>
      <c r="AB212" s="12"/>
      <c r="AC212" s="12"/>
    </row>
    <row r="213" spans="1:29" x14ac:dyDescent="0.2">
      <c r="A213" s="323"/>
    </row>
    <row r="214" spans="1:29" x14ac:dyDescent="0.2">
      <c r="A214" s="372" t="s">
        <v>184</v>
      </c>
      <c r="B214" s="372"/>
      <c r="C214" s="372"/>
      <c r="D214" s="372"/>
      <c r="E214" s="372"/>
      <c r="F214" s="372"/>
      <c r="G214" s="372"/>
      <c r="H214" s="372"/>
      <c r="I214" s="372"/>
      <c r="J214" s="372"/>
      <c r="K214" s="372"/>
      <c r="L214" s="372"/>
      <c r="M214" s="372"/>
      <c r="N214" s="372"/>
      <c r="O214" s="372"/>
      <c r="P214" s="372"/>
      <c r="Q214" s="372"/>
      <c r="R214" s="372"/>
      <c r="S214" s="372"/>
      <c r="T214" s="372"/>
      <c r="U214" s="372"/>
      <c r="V214" s="372"/>
      <c r="W214" s="372"/>
      <c r="X214" s="372"/>
      <c r="Y214" s="372"/>
    </row>
    <row r="215" spans="1:29" x14ac:dyDescent="0.2">
      <c r="A215" s="546" t="s">
        <v>127</v>
      </c>
      <c r="B215" s="546"/>
      <c r="C215" s="546"/>
      <c r="D215" s="546"/>
      <c r="E215" s="546"/>
      <c r="F215" s="546"/>
      <c r="G215" s="546"/>
      <c r="H215" s="546"/>
      <c r="I215" s="546"/>
      <c r="J215" s="546"/>
      <c r="K215" s="546"/>
      <c r="L215" s="546"/>
      <c r="M215" s="546"/>
      <c r="N215" s="546"/>
      <c r="O215" s="546"/>
      <c r="P215" s="546"/>
      <c r="Q215" s="546"/>
      <c r="R215" s="546"/>
      <c r="S215" s="546"/>
      <c r="T215" s="546"/>
      <c r="U215" s="546"/>
      <c r="V215" s="546"/>
      <c r="W215" s="546"/>
      <c r="X215" s="546"/>
      <c r="Y215" s="546"/>
    </row>
    <row r="216" spans="1:29" x14ac:dyDescent="0.2">
      <c r="A216" s="372" t="s">
        <v>128</v>
      </c>
      <c r="B216" s="372"/>
      <c r="C216" s="372"/>
      <c r="D216" s="372"/>
      <c r="E216" s="372"/>
      <c r="F216" s="372"/>
      <c r="G216" s="372"/>
      <c r="H216" s="372"/>
      <c r="I216" s="372"/>
      <c r="J216" s="372"/>
      <c r="K216" s="372"/>
      <c r="L216" s="372"/>
      <c r="M216" s="372"/>
      <c r="N216" s="372"/>
      <c r="O216" s="372"/>
      <c r="P216" s="372"/>
      <c r="Q216" s="372"/>
      <c r="R216" s="372"/>
      <c r="S216" s="372"/>
      <c r="T216" s="372"/>
      <c r="U216" s="372"/>
      <c r="V216" s="372"/>
      <c r="W216" s="372"/>
      <c r="X216" s="372"/>
      <c r="Y216" s="372"/>
    </row>
    <row r="217" spans="1:29" x14ac:dyDescent="0.2">
      <c r="A217" s="372" t="s">
        <v>202</v>
      </c>
      <c r="B217" s="372"/>
      <c r="C217" s="372"/>
      <c r="D217" s="372"/>
      <c r="E217" s="372"/>
      <c r="F217" s="372"/>
      <c r="G217" s="372"/>
      <c r="H217" s="372"/>
      <c r="I217" s="372"/>
      <c r="J217" s="372"/>
      <c r="K217" s="372"/>
      <c r="L217" s="372"/>
      <c r="M217" s="372"/>
      <c r="N217" s="372"/>
      <c r="O217" s="372"/>
      <c r="P217" s="372"/>
      <c r="Q217" s="372"/>
      <c r="R217" s="372"/>
      <c r="S217" s="372"/>
      <c r="T217" s="372"/>
      <c r="U217" s="372"/>
      <c r="V217" s="372"/>
      <c r="W217" s="372"/>
      <c r="X217" s="372"/>
      <c r="Y217" s="372"/>
    </row>
    <row r="218" spans="1:29" x14ac:dyDescent="0.2">
      <c r="A218" s="372" t="s">
        <v>129</v>
      </c>
      <c r="B218" s="372"/>
      <c r="C218" s="372"/>
      <c r="D218" s="372"/>
      <c r="E218" s="372"/>
      <c r="F218" s="372"/>
      <c r="G218" s="372"/>
      <c r="H218" s="372"/>
      <c r="I218" s="372"/>
      <c r="J218" s="372"/>
      <c r="K218" s="372"/>
      <c r="L218" s="372"/>
      <c r="M218" s="372"/>
      <c r="N218" s="372"/>
      <c r="O218" s="372"/>
      <c r="P218" s="372"/>
      <c r="Q218" s="372"/>
      <c r="R218" s="372"/>
      <c r="S218" s="372"/>
      <c r="T218" s="372"/>
      <c r="U218" s="372"/>
      <c r="V218" s="372"/>
      <c r="W218" s="372"/>
      <c r="X218" s="372"/>
      <c r="Y218" s="372"/>
    </row>
    <row r="219" spans="1:29" x14ac:dyDescent="0.2">
      <c r="S219" s="12"/>
    </row>
    <row r="220" spans="1:29" x14ac:dyDescent="0.2">
      <c r="R220" s="12"/>
      <c r="S220" s="12"/>
      <c r="T220" s="12"/>
    </row>
  </sheetData>
  <mergeCells count="693">
    <mergeCell ref="V160:W160"/>
    <mergeCell ref="P158:Q158"/>
    <mergeCell ref="A154:A155"/>
    <mergeCell ref="B154:B155"/>
    <mergeCell ref="C154:C155"/>
    <mergeCell ref="D154:D155"/>
    <mergeCell ref="E154:E155"/>
    <mergeCell ref="G154:G155"/>
    <mergeCell ref="H154:H155"/>
    <mergeCell ref="I154:I155"/>
    <mergeCell ref="J154:J155"/>
    <mergeCell ref="K154:K155"/>
    <mergeCell ref="L154:L155"/>
    <mergeCell ref="M154:M155"/>
    <mergeCell ref="N154:N155"/>
    <mergeCell ref="O154:O155"/>
    <mergeCell ref="N157:O157"/>
    <mergeCell ref="A4:Y4"/>
    <mergeCell ref="G191:G192"/>
    <mergeCell ref="R112:S112"/>
    <mergeCell ref="R113:S113"/>
    <mergeCell ref="R117:S117"/>
    <mergeCell ref="R118:S118"/>
    <mergeCell ref="R110:S110"/>
    <mergeCell ref="P157:Q157"/>
    <mergeCell ref="T161:U161"/>
    <mergeCell ref="V161:W161"/>
    <mergeCell ref="X161:Y161"/>
    <mergeCell ref="R168:S168"/>
    <mergeCell ref="T168:U168"/>
    <mergeCell ref="V168:W168"/>
    <mergeCell ref="X168:Y168"/>
    <mergeCell ref="P163:Q163"/>
    <mergeCell ref="U91:U92"/>
    <mergeCell ref="V154:V155"/>
    <mergeCell ref="W154:W155"/>
    <mergeCell ref="X191:X192"/>
    <mergeCell ref="Y191:Y192"/>
    <mergeCell ref="N106:O106"/>
    <mergeCell ref="P106:Q106"/>
    <mergeCell ref="N107:O107"/>
    <mergeCell ref="Y154:Y155"/>
    <mergeCell ref="V167:W167"/>
    <mergeCell ref="P154:P155"/>
    <mergeCell ref="Q154:Q155"/>
    <mergeCell ref="R154:R155"/>
    <mergeCell ref="S154:S155"/>
    <mergeCell ref="T154:T155"/>
    <mergeCell ref="U154:U155"/>
    <mergeCell ref="X154:X155"/>
    <mergeCell ref="R158:S158"/>
    <mergeCell ref="T158:U158"/>
    <mergeCell ref="V158:W158"/>
    <mergeCell ref="X158:Y158"/>
    <mergeCell ref="X160:Y160"/>
    <mergeCell ref="T165:U166"/>
    <mergeCell ref="V165:W166"/>
    <mergeCell ref="X165:Y166"/>
    <mergeCell ref="V162:W162"/>
    <mergeCell ref="R160:S160"/>
    <mergeCell ref="R162:S162"/>
    <mergeCell ref="T160:U160"/>
    <mergeCell ref="T162:U162"/>
    <mergeCell ref="P160:Q160"/>
    <mergeCell ref="P162:Q162"/>
    <mergeCell ref="B173:B175"/>
    <mergeCell ref="C173:D173"/>
    <mergeCell ref="C174:C175"/>
    <mergeCell ref="D174:D175"/>
    <mergeCell ref="E173:E175"/>
    <mergeCell ref="X169:Y169"/>
    <mergeCell ref="V169:W169"/>
    <mergeCell ref="R169:S169"/>
    <mergeCell ref="T169:U169"/>
    <mergeCell ref="N173:Q173"/>
    <mergeCell ref="L174:L175"/>
    <mergeCell ref="M174:M175"/>
    <mergeCell ref="F173:F175"/>
    <mergeCell ref="H193:H194"/>
    <mergeCell ref="N165:O166"/>
    <mergeCell ref="P165:Q166"/>
    <mergeCell ref="R165:S166"/>
    <mergeCell ref="N161:O161"/>
    <mergeCell ref="P161:Q161"/>
    <mergeCell ref="R161:S161"/>
    <mergeCell ref="H181:H182"/>
    <mergeCell ref="R193:R194"/>
    <mergeCell ref="S193:S194"/>
    <mergeCell ref="L191:L192"/>
    <mergeCell ref="M191:M192"/>
    <mergeCell ref="O191:O192"/>
    <mergeCell ref="P191:P192"/>
    <mergeCell ref="N181:N182"/>
    <mergeCell ref="N164:O164"/>
    <mergeCell ref="P164:Q164"/>
    <mergeCell ref="R164:S164"/>
    <mergeCell ref="G173:M173"/>
    <mergeCell ref="G174:G175"/>
    <mergeCell ref="H174:H175"/>
    <mergeCell ref="K174:K175"/>
    <mergeCell ref="A171:Y171"/>
    <mergeCell ref="A172:Y172"/>
    <mergeCell ref="U93:U94"/>
    <mergeCell ref="V93:V94"/>
    <mergeCell ref="W93:W94"/>
    <mergeCell ref="X93:X94"/>
    <mergeCell ref="Y93:Y94"/>
    <mergeCell ref="S102:S103"/>
    <mergeCell ref="T102:T103"/>
    <mergeCell ref="U102:U103"/>
    <mergeCell ref="V102:V103"/>
    <mergeCell ref="W102:W103"/>
    <mergeCell ref="X102:X103"/>
    <mergeCell ref="T93:T94"/>
    <mergeCell ref="D181:D182"/>
    <mergeCell ref="E181:E182"/>
    <mergeCell ref="R157:S157"/>
    <mergeCell ref="T157:U157"/>
    <mergeCell ref="V157:W157"/>
    <mergeCell ref="A120:Y120"/>
    <mergeCell ref="R129:R130"/>
    <mergeCell ref="S129:S130"/>
    <mergeCell ref="A121:A123"/>
    <mergeCell ref="B121:B123"/>
    <mergeCell ref="C121:D121"/>
    <mergeCell ref="C122:C123"/>
    <mergeCell ref="D122:D123"/>
    <mergeCell ref="E121:E123"/>
    <mergeCell ref="F121:F123"/>
    <mergeCell ref="G121:M121"/>
    <mergeCell ref="Q181:Q182"/>
    <mergeCell ref="R181:R182"/>
    <mergeCell ref="S181:S182"/>
    <mergeCell ref="T181:T182"/>
    <mergeCell ref="X157:Y157"/>
    <mergeCell ref="O181:O182"/>
    <mergeCell ref="I174:J174"/>
    <mergeCell ref="G181:G182"/>
    <mergeCell ref="B210:B211"/>
    <mergeCell ref="C210:C211"/>
    <mergeCell ref="D210:D211"/>
    <mergeCell ref="N208:O208"/>
    <mergeCell ref="B165:B166"/>
    <mergeCell ref="C165:C166"/>
    <mergeCell ref="D165:D166"/>
    <mergeCell ref="B114:B115"/>
    <mergeCell ref="C114:C115"/>
    <mergeCell ref="D114:D115"/>
    <mergeCell ref="E210:E211"/>
    <mergeCell ref="G210:G211"/>
    <mergeCell ref="H210:H211"/>
    <mergeCell ref="E114:E115"/>
    <mergeCell ref="G114:G115"/>
    <mergeCell ref="H114:H115"/>
    <mergeCell ref="B181:B182"/>
    <mergeCell ref="E165:E166"/>
    <mergeCell ref="K165:K166"/>
    <mergeCell ref="L165:L166"/>
    <mergeCell ref="M165:M166"/>
    <mergeCell ref="N160:O160"/>
    <mergeCell ref="N162:O162"/>
    <mergeCell ref="N158:O158"/>
    <mergeCell ref="N118:O118"/>
    <mergeCell ref="N163:O163"/>
    <mergeCell ref="G165:G166"/>
    <mergeCell ref="H165:H166"/>
    <mergeCell ref="I165:I166"/>
    <mergeCell ref="J165:J166"/>
    <mergeCell ref="P114:Q115"/>
    <mergeCell ref="X113:Y113"/>
    <mergeCell ref="X117:Y117"/>
    <mergeCell ref="X118:Y118"/>
    <mergeCell ref="V114:W115"/>
    <mergeCell ref="X114:Y115"/>
    <mergeCell ref="T113:U113"/>
    <mergeCell ref="T117:U117"/>
    <mergeCell ref="T118:U118"/>
    <mergeCell ref="V113:W113"/>
    <mergeCell ref="V117:W117"/>
    <mergeCell ref="V118:W118"/>
    <mergeCell ref="V116:W116"/>
    <mergeCell ref="T163:U163"/>
    <mergeCell ref="V163:W163"/>
    <mergeCell ref="T164:U164"/>
    <mergeCell ref="V164:W164"/>
    <mergeCell ref="X162:Y162"/>
    <mergeCell ref="N168:O168"/>
    <mergeCell ref="P168:Q168"/>
    <mergeCell ref="X164:Y164"/>
    <mergeCell ref="N174:O174"/>
    <mergeCell ref="P174:Q174"/>
    <mergeCell ref="R174:S174"/>
    <mergeCell ref="T174:U174"/>
    <mergeCell ref="V174:W174"/>
    <mergeCell ref="X174:Y174"/>
    <mergeCell ref="N169:O169"/>
    <mergeCell ref="P169:Q169"/>
    <mergeCell ref="V173:Y173"/>
    <mergeCell ref="A173:A175"/>
    <mergeCell ref="X202:Y202"/>
    <mergeCell ref="T200:T201"/>
    <mergeCell ref="U200:U201"/>
    <mergeCell ref="V200:V201"/>
    <mergeCell ref="W200:W201"/>
    <mergeCell ref="X200:X201"/>
    <mergeCell ref="Y200:Y201"/>
    <mergeCell ref="I193:I194"/>
    <mergeCell ref="J193:J194"/>
    <mergeCell ref="K193:K194"/>
    <mergeCell ref="L193:L194"/>
    <mergeCell ref="M193:M194"/>
    <mergeCell ref="N193:N194"/>
    <mergeCell ref="O193:O194"/>
    <mergeCell ref="P193:P194"/>
    <mergeCell ref="Q193:Q194"/>
    <mergeCell ref="T202:U202"/>
    <mergeCell ref="V202:W202"/>
    <mergeCell ref="X193:X194"/>
    <mergeCell ref="Y193:Y194"/>
    <mergeCell ref="R202:S202"/>
    <mergeCell ref="T193:T194"/>
    <mergeCell ref="U193:U194"/>
    <mergeCell ref="V212:W212"/>
    <mergeCell ref="R200:R201"/>
    <mergeCell ref="S200:S201"/>
    <mergeCell ref="N205:O205"/>
    <mergeCell ref="P205:Q205"/>
    <mergeCell ref="R205:S205"/>
    <mergeCell ref="R203:S203"/>
    <mergeCell ref="N206:O206"/>
    <mergeCell ref="P206:Q206"/>
    <mergeCell ref="R206:S206"/>
    <mergeCell ref="T205:U205"/>
    <mergeCell ref="V205:W205"/>
    <mergeCell ref="N202:O202"/>
    <mergeCell ref="N203:O203"/>
    <mergeCell ref="P202:Q202"/>
    <mergeCell ref="P203:Q203"/>
    <mergeCell ref="W191:W192"/>
    <mergeCell ref="N207:O207"/>
    <mergeCell ref="P207:Q207"/>
    <mergeCell ref="R207:S207"/>
    <mergeCell ref="N210:O211"/>
    <mergeCell ref="P210:Q211"/>
    <mergeCell ref="T203:U203"/>
    <mergeCell ref="V203:W203"/>
    <mergeCell ref="T206:U206"/>
    <mergeCell ref="W193:W194"/>
    <mergeCell ref="V193:V194"/>
    <mergeCell ref="K210:K211"/>
    <mergeCell ref="L210:L211"/>
    <mergeCell ref="M210:M211"/>
    <mergeCell ref="R210:S211"/>
    <mergeCell ref="X205:Y205"/>
    <mergeCell ref="T207:U207"/>
    <mergeCell ref="V207:W207"/>
    <mergeCell ref="T210:U211"/>
    <mergeCell ref="V210:W211"/>
    <mergeCell ref="T208:U208"/>
    <mergeCell ref="V208:W208"/>
    <mergeCell ref="X208:Y208"/>
    <mergeCell ref="T209:U209"/>
    <mergeCell ref="V209:W209"/>
    <mergeCell ref="X209:Y209"/>
    <mergeCell ref="V206:W206"/>
    <mergeCell ref="X206:Y206"/>
    <mergeCell ref="P208:Q208"/>
    <mergeCell ref="R208:S208"/>
    <mergeCell ref="N209:O209"/>
    <mergeCell ref="P209:Q209"/>
    <mergeCell ref="R209:S209"/>
    <mergeCell ref="X203:Y203"/>
    <mergeCell ref="X207:Y207"/>
    <mergeCell ref="X210:Y211"/>
    <mergeCell ref="Q191:Q192"/>
    <mergeCell ref="A200:A201"/>
    <mergeCell ref="B200:B201"/>
    <mergeCell ref="C200:C201"/>
    <mergeCell ref="D200:D201"/>
    <mergeCell ref="E200:E201"/>
    <mergeCell ref="G200:G201"/>
    <mergeCell ref="H200:H201"/>
    <mergeCell ref="I200:I201"/>
    <mergeCell ref="J200:J201"/>
    <mergeCell ref="K200:K201"/>
    <mergeCell ref="L200:L201"/>
    <mergeCell ref="M200:M201"/>
    <mergeCell ref="N200:N201"/>
    <mergeCell ref="O200:O201"/>
    <mergeCell ref="P200:P201"/>
    <mergeCell ref="Q200:Q201"/>
    <mergeCell ref="A191:A192"/>
    <mergeCell ref="A193:A194"/>
    <mergeCell ref="I210:I211"/>
    <mergeCell ref="J210:J211"/>
    <mergeCell ref="B191:B192"/>
    <mergeCell ref="B193:B194"/>
    <mergeCell ref="C191:C192"/>
    <mergeCell ref="C193:C194"/>
    <mergeCell ref="D191:D192"/>
    <mergeCell ref="D193:D194"/>
    <mergeCell ref="E191:E192"/>
    <mergeCell ref="E193:E194"/>
    <mergeCell ref="U181:U182"/>
    <mergeCell ref="I181:I182"/>
    <mergeCell ref="J181:J182"/>
    <mergeCell ref="K181:K182"/>
    <mergeCell ref="L181:L182"/>
    <mergeCell ref="M181:M182"/>
    <mergeCell ref="N191:N192"/>
    <mergeCell ref="R191:R192"/>
    <mergeCell ref="S191:S192"/>
    <mergeCell ref="C181:C182"/>
    <mergeCell ref="P181:P182"/>
    <mergeCell ref="I191:I192"/>
    <mergeCell ref="J191:J192"/>
    <mergeCell ref="G193:G194"/>
    <mergeCell ref="H191:H192"/>
    <mergeCell ref="K191:K192"/>
    <mergeCell ref="V181:V182"/>
    <mergeCell ref="X181:X182"/>
    <mergeCell ref="Y181:Y182"/>
    <mergeCell ref="B73:B75"/>
    <mergeCell ref="C73:D73"/>
    <mergeCell ref="E73:E75"/>
    <mergeCell ref="F73:F75"/>
    <mergeCell ref="N73:Q73"/>
    <mergeCell ref="K102:K103"/>
    <mergeCell ref="M102:M103"/>
    <mergeCell ref="L102:L103"/>
    <mergeCell ref="N102:N103"/>
    <mergeCell ref="O102:O103"/>
    <mergeCell ref="P102:P103"/>
    <mergeCell ref="Q102:Q103"/>
    <mergeCell ref="R102:R103"/>
    <mergeCell ref="T109:U109"/>
    <mergeCell ref="V109:W109"/>
    <mergeCell ref="X109:Y109"/>
    <mergeCell ref="X111:Y111"/>
    <mergeCell ref="V111:W111"/>
    <mergeCell ref="T111:U111"/>
    <mergeCell ref="R111:S111"/>
    <mergeCell ref="L93:L94"/>
    <mergeCell ref="K58:K59"/>
    <mergeCell ref="A216:Y216"/>
    <mergeCell ref="A217:Y217"/>
    <mergeCell ref="A218:Y218"/>
    <mergeCell ref="A215:Y215"/>
    <mergeCell ref="Q93:Q94"/>
    <mergeCell ref="R93:R94"/>
    <mergeCell ref="S93:S94"/>
    <mergeCell ref="A93:A94"/>
    <mergeCell ref="B93:B94"/>
    <mergeCell ref="C93:C94"/>
    <mergeCell ref="D93:D94"/>
    <mergeCell ref="E93:E94"/>
    <mergeCell ref="G93:G94"/>
    <mergeCell ref="H93:H94"/>
    <mergeCell ref="I93:I94"/>
    <mergeCell ref="J93:J94"/>
    <mergeCell ref="R107:S107"/>
    <mergeCell ref="T107:U107"/>
    <mergeCell ref="T191:T192"/>
    <mergeCell ref="U191:U192"/>
    <mergeCell ref="V191:V192"/>
    <mergeCell ref="W181:W182"/>
    <mergeCell ref="R173:U173"/>
    <mergeCell ref="M93:M94"/>
    <mergeCell ref="N93:N94"/>
    <mergeCell ref="O93:O94"/>
    <mergeCell ref="P93:P94"/>
    <mergeCell ref="N67:O67"/>
    <mergeCell ref="P67:Q67"/>
    <mergeCell ref="P68:Q68"/>
    <mergeCell ref="N69:O69"/>
    <mergeCell ref="P69:Q69"/>
    <mergeCell ref="L91:L92"/>
    <mergeCell ref="L74:L75"/>
    <mergeCell ref="M74:M75"/>
    <mergeCell ref="P74:Q74"/>
    <mergeCell ref="N74:O74"/>
    <mergeCell ref="G73:M73"/>
    <mergeCell ref="K91:K92"/>
    <mergeCell ref="M91:M92"/>
    <mergeCell ref="K74:K75"/>
    <mergeCell ref="P81:P82"/>
    <mergeCell ref="K93:K94"/>
    <mergeCell ref="T91:T92"/>
    <mergeCell ref="T81:T82"/>
    <mergeCell ref="V91:V92"/>
    <mergeCell ref="W91:W92"/>
    <mergeCell ref="X91:X92"/>
    <mergeCell ref="Y91:Y92"/>
    <mergeCell ref="R91:R92"/>
    <mergeCell ref="N8:O8"/>
    <mergeCell ref="N31:N32"/>
    <mergeCell ref="Q81:Q82"/>
    <mergeCell ref="R81:R82"/>
    <mergeCell ref="S81:S82"/>
    <mergeCell ref="N91:N92"/>
    <mergeCell ref="O91:O92"/>
    <mergeCell ref="P91:P92"/>
    <mergeCell ref="Q91:Q92"/>
    <mergeCell ref="N68:O68"/>
    <mergeCell ref="S91:S92"/>
    <mergeCell ref="P66:Q66"/>
    <mergeCell ref="X41:Y41"/>
    <mergeCell ref="X36:X38"/>
    <mergeCell ref="Y36:Y38"/>
    <mergeCell ref="O36:O38"/>
    <mergeCell ref="T52:T53"/>
    <mergeCell ref="S58:S59"/>
    <mergeCell ref="T58:T59"/>
    <mergeCell ref="U58:U59"/>
    <mergeCell ref="P58:P59"/>
    <mergeCell ref="Q58:Q59"/>
    <mergeCell ref="P41:Q41"/>
    <mergeCell ref="R41:S41"/>
    <mergeCell ref="T41:U41"/>
    <mergeCell ref="U52:U53"/>
    <mergeCell ref="T8:U8"/>
    <mergeCell ref="P8:Q8"/>
    <mergeCell ref="F7:F9"/>
    <mergeCell ref="I8:J8"/>
    <mergeCell ref="R8:S8"/>
    <mergeCell ref="M8:M9"/>
    <mergeCell ref="R36:R38"/>
    <mergeCell ref="S36:S38"/>
    <mergeCell ref="T36:T38"/>
    <mergeCell ref="L36:L38"/>
    <mergeCell ref="M36:M38"/>
    <mergeCell ref="N36:N38"/>
    <mergeCell ref="Q36:Q38"/>
    <mergeCell ref="G7:M7"/>
    <mergeCell ref="L31:L32"/>
    <mergeCell ref="M31:M32"/>
    <mergeCell ref="K36:K38"/>
    <mergeCell ref="P36:P38"/>
    <mergeCell ref="B31:B32"/>
    <mergeCell ref="C31:C32"/>
    <mergeCell ref="D31:D32"/>
    <mergeCell ref="K31:K32"/>
    <mergeCell ref="A1:Y1"/>
    <mergeCell ref="A2:Y2"/>
    <mergeCell ref="A3:Y3"/>
    <mergeCell ref="K8:K9"/>
    <mergeCell ref="L8:L9"/>
    <mergeCell ref="A7:A9"/>
    <mergeCell ref="B7:B9"/>
    <mergeCell ref="C7:D7"/>
    <mergeCell ref="E7:E9"/>
    <mergeCell ref="C8:C9"/>
    <mergeCell ref="D8:D9"/>
    <mergeCell ref="V8:W8"/>
    <mergeCell ref="V7:Y7"/>
    <mergeCell ref="X8:Y8"/>
    <mergeCell ref="G8:G9"/>
    <mergeCell ref="H8:H9"/>
    <mergeCell ref="N7:Q7"/>
    <mergeCell ref="X31:X32"/>
    <mergeCell ref="Y31:Y32"/>
    <mergeCell ref="R7:U7"/>
    <mergeCell ref="A36:A38"/>
    <mergeCell ref="V31:V32"/>
    <mergeCell ref="W31:W32"/>
    <mergeCell ref="P31:P32"/>
    <mergeCell ref="Q31:Q32"/>
    <mergeCell ref="R31:R32"/>
    <mergeCell ref="S31:S32"/>
    <mergeCell ref="T31:T32"/>
    <mergeCell ref="U31:U32"/>
    <mergeCell ref="O31:O32"/>
    <mergeCell ref="U36:U38"/>
    <mergeCell ref="V36:V38"/>
    <mergeCell ref="W36:W38"/>
    <mergeCell ref="E31:E32"/>
    <mergeCell ref="G31:G32"/>
    <mergeCell ref="H31:H32"/>
    <mergeCell ref="I31:I32"/>
    <mergeCell ref="J31:J32"/>
    <mergeCell ref="A31:A32"/>
    <mergeCell ref="E36:E38"/>
    <mergeCell ref="G36:G38"/>
    <mergeCell ref="H36:H38"/>
    <mergeCell ref="I36:I38"/>
    <mergeCell ref="J36:J38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A52:A53"/>
    <mergeCell ref="B52:B53"/>
    <mergeCell ref="C52:C53"/>
    <mergeCell ref="D52:D53"/>
    <mergeCell ref="E52:E53"/>
    <mergeCell ref="G52:G53"/>
    <mergeCell ref="H52:H53"/>
    <mergeCell ref="I52:I53"/>
    <mergeCell ref="J52:J53"/>
    <mergeCell ref="V52:V53"/>
    <mergeCell ref="W52:W53"/>
    <mergeCell ref="L58:L59"/>
    <mergeCell ref="M58:M59"/>
    <mergeCell ref="N58:N59"/>
    <mergeCell ref="O58:O59"/>
    <mergeCell ref="A91:A92"/>
    <mergeCell ref="B91:B92"/>
    <mergeCell ref="C91:C92"/>
    <mergeCell ref="D91:D92"/>
    <mergeCell ref="E91:E92"/>
    <mergeCell ref="G91:G92"/>
    <mergeCell ref="H91:H92"/>
    <mergeCell ref="I91:I92"/>
    <mergeCell ref="J91:J92"/>
    <mergeCell ref="A73:A75"/>
    <mergeCell ref="C74:C75"/>
    <mergeCell ref="D74:D75"/>
    <mergeCell ref="G74:G75"/>
    <mergeCell ref="H74:H75"/>
    <mergeCell ref="I74:J74"/>
    <mergeCell ref="A58:A59"/>
    <mergeCell ref="B58:B59"/>
    <mergeCell ref="C58:C59"/>
    <mergeCell ref="D58:D59"/>
    <mergeCell ref="E58:E59"/>
    <mergeCell ref="V58:V59"/>
    <mergeCell ref="T66:U66"/>
    <mergeCell ref="V66:W66"/>
    <mergeCell ref="X66:Y66"/>
    <mergeCell ref="R68:S68"/>
    <mergeCell ref="T68:U68"/>
    <mergeCell ref="V68:W68"/>
    <mergeCell ref="X68:Y68"/>
    <mergeCell ref="V67:W67"/>
    <mergeCell ref="X67:Y67"/>
    <mergeCell ref="R67:S67"/>
    <mergeCell ref="R58:R59"/>
    <mergeCell ref="T67:U67"/>
    <mergeCell ref="R66:S66"/>
    <mergeCell ref="G58:G59"/>
    <mergeCell ref="H58:H59"/>
    <mergeCell ref="I58:I59"/>
    <mergeCell ref="J58:J59"/>
    <mergeCell ref="N66:O66"/>
    <mergeCell ref="W58:W59"/>
    <mergeCell ref="X58:X59"/>
    <mergeCell ref="Y58:Y59"/>
    <mergeCell ref="U81:U82"/>
    <mergeCell ref="V81:V82"/>
    <mergeCell ref="W81:W82"/>
    <mergeCell ref="X81:X82"/>
    <mergeCell ref="Y81:Y82"/>
    <mergeCell ref="R73:U73"/>
    <mergeCell ref="T69:U69"/>
    <mergeCell ref="T74:U74"/>
    <mergeCell ref="V73:Y73"/>
    <mergeCell ref="V74:W74"/>
    <mergeCell ref="X74:Y74"/>
    <mergeCell ref="R74:S74"/>
    <mergeCell ref="V69:W69"/>
    <mergeCell ref="X69:Y69"/>
    <mergeCell ref="R69:S69"/>
    <mergeCell ref="N109:O109"/>
    <mergeCell ref="A102:A103"/>
    <mergeCell ref="B102:B103"/>
    <mergeCell ref="C102:C103"/>
    <mergeCell ref="D102:D103"/>
    <mergeCell ref="E102:E103"/>
    <mergeCell ref="G102:G103"/>
    <mergeCell ref="H102:H103"/>
    <mergeCell ref="I102:I103"/>
    <mergeCell ref="J102:J103"/>
    <mergeCell ref="A108:Y108"/>
    <mergeCell ref="R106:S106"/>
    <mergeCell ref="T106:U106"/>
    <mergeCell ref="P109:Q109"/>
    <mergeCell ref="R109:S109"/>
    <mergeCell ref="Y102:Y103"/>
    <mergeCell ref="P107:Q107"/>
    <mergeCell ref="V107:W107"/>
    <mergeCell ref="X107:Y107"/>
    <mergeCell ref="V106:W106"/>
    <mergeCell ref="X106:Y106"/>
    <mergeCell ref="B129:B130"/>
    <mergeCell ref="C129:C130"/>
    <mergeCell ref="D129:D130"/>
    <mergeCell ref="E129:E130"/>
    <mergeCell ref="G129:G130"/>
    <mergeCell ref="H129:H130"/>
    <mergeCell ref="I129:I130"/>
    <mergeCell ref="J129:J130"/>
    <mergeCell ref="T129:T130"/>
    <mergeCell ref="N41:O41"/>
    <mergeCell ref="Y129:Y130"/>
    <mergeCell ref="K129:K130"/>
    <mergeCell ref="L129:L130"/>
    <mergeCell ref="M129:M130"/>
    <mergeCell ref="N129:N130"/>
    <mergeCell ref="O129:O130"/>
    <mergeCell ref="P129:P130"/>
    <mergeCell ref="Q129:Q130"/>
    <mergeCell ref="V121:Y121"/>
    <mergeCell ref="N122:O122"/>
    <mergeCell ref="P122:Q122"/>
    <mergeCell ref="R122:S122"/>
    <mergeCell ref="T122:U122"/>
    <mergeCell ref="V122:W122"/>
    <mergeCell ref="X112:Y112"/>
    <mergeCell ref="N112:O112"/>
    <mergeCell ref="P112:Q112"/>
    <mergeCell ref="P113:Q113"/>
    <mergeCell ref="T112:U112"/>
    <mergeCell ref="V112:W112"/>
    <mergeCell ref="K114:K115"/>
    <mergeCell ref="L114:L115"/>
    <mergeCell ref="M114:M115"/>
    <mergeCell ref="N110:O110"/>
    <mergeCell ref="P110:Q110"/>
    <mergeCell ref="T110:U110"/>
    <mergeCell ref="V110:W110"/>
    <mergeCell ref="X110:Y110"/>
    <mergeCell ref="G122:G123"/>
    <mergeCell ref="H122:H123"/>
    <mergeCell ref="I122:J122"/>
    <mergeCell ref="K122:K123"/>
    <mergeCell ref="L122:L123"/>
    <mergeCell ref="M122:M123"/>
    <mergeCell ref="N121:Q121"/>
    <mergeCell ref="R121:U121"/>
    <mergeCell ref="X122:Y122"/>
    <mergeCell ref="I114:I115"/>
    <mergeCell ref="J114:J115"/>
    <mergeCell ref="N114:O115"/>
    <mergeCell ref="P117:Q117"/>
    <mergeCell ref="P118:Q118"/>
    <mergeCell ref="T114:U115"/>
    <mergeCell ref="P111:Q111"/>
    <mergeCell ref="R114:S115"/>
    <mergeCell ref="N113:O113"/>
    <mergeCell ref="N117:O117"/>
    <mergeCell ref="A6:Y6"/>
    <mergeCell ref="A5:Y5"/>
    <mergeCell ref="A72:Y72"/>
    <mergeCell ref="A71:Y71"/>
    <mergeCell ref="B81:B82"/>
    <mergeCell ref="C81:C82"/>
    <mergeCell ref="D81:D82"/>
    <mergeCell ref="E81:E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Y52:Y53"/>
    <mergeCell ref="B36:B38"/>
    <mergeCell ref="C36:C38"/>
    <mergeCell ref="D36:D38"/>
    <mergeCell ref="X52:X53"/>
    <mergeCell ref="A40:A42"/>
    <mergeCell ref="B40:B42"/>
    <mergeCell ref="A214:Y214"/>
    <mergeCell ref="E40:E42"/>
    <mergeCell ref="F40:F42"/>
    <mergeCell ref="G40:M40"/>
    <mergeCell ref="V40:Y40"/>
    <mergeCell ref="C41:C42"/>
    <mergeCell ref="D41:D42"/>
    <mergeCell ref="G41:G42"/>
    <mergeCell ref="H41:H42"/>
    <mergeCell ref="I41:J41"/>
    <mergeCell ref="K41:K42"/>
    <mergeCell ref="L41:L42"/>
    <mergeCell ref="M41:M42"/>
    <mergeCell ref="V41:W41"/>
    <mergeCell ref="N40:Q40"/>
    <mergeCell ref="R40:U40"/>
    <mergeCell ref="X163:Y163"/>
    <mergeCell ref="R163:S163"/>
    <mergeCell ref="C40:D40"/>
    <mergeCell ref="U129:U130"/>
    <mergeCell ref="V129:V130"/>
    <mergeCell ref="W129:W130"/>
    <mergeCell ref="X129:X130"/>
    <mergeCell ref="N111:O111"/>
  </mergeCells>
  <phoneticPr fontId="1" type="noConversion"/>
  <pageMargins left="0.6692913385826772" right="0.27559055118110237" top="0.19685039370078741" bottom="0.27559055118110237" header="0" footer="0"/>
  <pageSetup paperSize="9" scale="84" orientation="landscape" verticalDpi="300" r:id="rId1"/>
  <rowBreaks count="5" manualBreakCount="5">
    <brk id="39" max="24" man="1"/>
    <brk id="69" max="24" man="1"/>
    <brk id="118" max="24" man="1"/>
    <brk id="169" max="24" man="1"/>
    <brk id="219" max="24" man="1"/>
  </rowBreaks>
  <ignoredErrors>
    <ignoredError sqref="W195 I195 F195 E57:G57" formulaRange="1"/>
    <ignoredError sqref="F9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pedagogika</vt:lpstr>
      <vt:lpstr>pedagogika!Obszar_wydruku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Małgorzata Kwidzińska</cp:lastModifiedBy>
  <cp:lastPrinted>2018-06-19T12:41:14Z</cp:lastPrinted>
  <dcterms:created xsi:type="dcterms:W3CDTF">1997-02-26T13:46:56Z</dcterms:created>
  <dcterms:modified xsi:type="dcterms:W3CDTF">2019-10-15T10:06:41Z</dcterms:modified>
</cp:coreProperties>
</file>